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45. SETEMBRO 2025\"/>
    </mc:Choice>
  </mc:AlternateContent>
  <xr:revisionPtr revIDLastSave="0" documentId="13_ncr:1_{4E1971F2-7B65-4977-953B-62F834BC8E00}" xr6:coauthVersionLast="47" xr6:coauthVersionMax="47" xr10:uidLastSave="{00000000-0000-0000-0000-000000000000}"/>
  <bookViews>
    <workbookView xWindow="21480" yWindow="-120" windowWidth="21840" windowHeight="13020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externalReferences>
    <externalReference r:id="rId30"/>
    <externalReference r:id="rId31"/>
  </externalReferences>
  <definedNames>
    <definedName name="_xlnm.Print_Area" localSheetId="2">'1'!$A$1:$V$36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'2'!$A$1:$BC$68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'3'!$A$1:$BC$68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3" i="92" l="1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AI63" i="92"/>
  <c r="AJ63" i="92"/>
  <c r="U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Q63" i="92"/>
  <c r="B63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AI41" i="92"/>
  <c r="AJ41" i="92"/>
  <c r="U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Q41" i="92"/>
  <c r="B41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AI19" i="92"/>
  <c r="AJ19" i="92"/>
  <c r="U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Q19" i="92"/>
  <c r="B19" i="92"/>
  <c r="BB43" i="91"/>
  <c r="BC43" i="91"/>
  <c r="BB44" i="91"/>
  <c r="BC44" i="91"/>
  <c r="AJ44" i="91"/>
  <c r="AK44" i="91" s="1"/>
  <c r="BB34" i="91"/>
  <c r="BC34" i="91"/>
  <c r="BB35" i="91"/>
  <c r="BC35" i="91"/>
  <c r="BB36" i="91"/>
  <c r="BC36" i="91"/>
  <c r="BB37" i="91"/>
  <c r="BC37" i="91"/>
  <c r="BB56" i="91"/>
  <c r="BC56" i="91"/>
  <c r="BB57" i="91"/>
  <c r="BC57" i="91"/>
  <c r="BB58" i="91"/>
  <c r="BC58" i="91"/>
  <c r="BB59" i="91"/>
  <c r="BC59" i="91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AI63" i="91"/>
  <c r="AJ63" i="91"/>
  <c r="U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Q63" i="91"/>
  <c r="B63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AI41" i="91"/>
  <c r="AJ41" i="91"/>
  <c r="U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Q41" i="91"/>
  <c r="B41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AI19" i="91"/>
  <c r="AJ19" i="91"/>
  <c r="U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Q19" i="91"/>
  <c r="B19" i="91"/>
  <c r="N81" i="70"/>
  <c r="O81" i="70"/>
  <c r="P81" i="70"/>
  <c r="O82" i="70"/>
  <c r="N83" i="70"/>
  <c r="O83" i="70"/>
  <c r="P83" i="70" s="1"/>
  <c r="N84" i="70"/>
  <c r="O84" i="70"/>
  <c r="P84" i="70"/>
  <c r="N85" i="70"/>
  <c r="O85" i="70"/>
  <c r="P85" i="70"/>
  <c r="N86" i="70"/>
  <c r="O86" i="70"/>
  <c r="P86" i="70" s="1"/>
  <c r="N87" i="70"/>
  <c r="O87" i="70"/>
  <c r="P87" i="70" s="1"/>
  <c r="N88" i="70"/>
  <c r="O88" i="70"/>
  <c r="P88" i="70"/>
  <c r="N89" i="70"/>
  <c r="O89" i="70"/>
  <c r="P89" i="70"/>
  <c r="O90" i="70"/>
  <c r="O91" i="70"/>
  <c r="O92" i="70"/>
  <c r="L81" i="70"/>
  <c r="F81" i="70"/>
  <c r="B83" i="66"/>
  <c r="C83" i="66"/>
  <c r="N58" i="48"/>
  <c r="P58" i="48" s="1"/>
  <c r="O58" i="48"/>
  <c r="L58" i="48"/>
  <c r="F58" i="48"/>
  <c r="N92" i="86"/>
  <c r="O92" i="86"/>
  <c r="P92" i="86" s="1"/>
  <c r="N93" i="86"/>
  <c r="O93" i="86"/>
  <c r="P93" i="86"/>
  <c r="N81" i="86"/>
  <c r="O81" i="86"/>
  <c r="P81" i="86" s="1"/>
  <c r="N82" i="86"/>
  <c r="O82" i="86"/>
  <c r="P82" i="86"/>
  <c r="L81" i="86"/>
  <c r="L82" i="86"/>
  <c r="F81" i="86"/>
  <c r="F82" i="86"/>
  <c r="F83" i="86"/>
  <c r="F84" i="86"/>
  <c r="N31" i="86"/>
  <c r="O31" i="86"/>
  <c r="P31" i="86" s="1"/>
  <c r="L31" i="86"/>
  <c r="F31" i="86"/>
  <c r="O37" i="93"/>
  <c r="P37" i="93"/>
  <c r="Q37" i="93" s="1"/>
  <c r="M37" i="93"/>
  <c r="G37" i="93"/>
  <c r="B32" i="70"/>
  <c r="C32" i="70"/>
  <c r="L92" i="86" l="1"/>
  <c r="F92" i="86"/>
  <c r="R41" i="91" l="1"/>
  <c r="BA18" i="91"/>
  <c r="BA17" i="91"/>
  <c r="BA16" i="91"/>
  <c r="BA15" i="91"/>
  <c r="BA14" i="91"/>
  <c r="BA13" i="91"/>
  <c r="BA12" i="91"/>
  <c r="BA11" i="91"/>
  <c r="BA10" i="91"/>
  <c r="BA9" i="91"/>
  <c r="BA8" i="91"/>
  <c r="BA7" i="91"/>
  <c r="J33" i="93"/>
  <c r="I33" i="93"/>
  <c r="B61" i="83"/>
  <c r="C61" i="83"/>
  <c r="N80" i="70"/>
  <c r="O80" i="70"/>
  <c r="N93" i="70"/>
  <c r="O93" i="70"/>
  <c r="L79" i="70"/>
  <c r="L80" i="70"/>
  <c r="L83" i="70"/>
  <c r="L84" i="70"/>
  <c r="L85" i="70"/>
  <c r="L86" i="70"/>
  <c r="L87" i="70"/>
  <c r="L88" i="70"/>
  <c r="L89" i="70"/>
  <c r="F80" i="70"/>
  <c r="F83" i="70"/>
  <c r="F84" i="70"/>
  <c r="F85" i="70"/>
  <c r="F86" i="70"/>
  <c r="F87" i="70"/>
  <c r="F88" i="70"/>
  <c r="F89" i="70"/>
  <c r="F93" i="70"/>
  <c r="N59" i="70"/>
  <c r="O59" i="70"/>
  <c r="L59" i="70"/>
  <c r="F59" i="70"/>
  <c r="N31" i="70"/>
  <c r="O31" i="70"/>
  <c r="L31" i="70"/>
  <c r="F31" i="70"/>
  <c r="N30" i="70"/>
  <c r="O30" i="70"/>
  <c r="L30" i="70"/>
  <c r="F30" i="70"/>
  <c r="N57" i="48"/>
  <c r="O57" i="48"/>
  <c r="N59" i="48"/>
  <c r="O59" i="48"/>
  <c r="L57" i="48"/>
  <c r="F57" i="48"/>
  <c r="F59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B32" i="46"/>
  <c r="C32" i="46"/>
  <c r="B37" i="46"/>
  <c r="B38" i="46"/>
  <c r="C38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O38" i="93"/>
  <c r="P38" i="93"/>
  <c r="Q6" i="67"/>
  <c r="U42" i="91"/>
  <c r="U43" i="91"/>
  <c r="U44" i="91"/>
  <c r="BA51" i="91"/>
  <c r="BB51" i="91"/>
  <c r="BA52" i="91"/>
  <c r="BB52" i="91"/>
  <c r="BA53" i="91"/>
  <c r="BB53" i="91"/>
  <c r="BA54" i="91"/>
  <c r="BB54" i="91"/>
  <c r="BA55" i="91"/>
  <c r="BB55" i="91"/>
  <c r="BA56" i="91"/>
  <c r="BA57" i="91"/>
  <c r="BA58" i="91"/>
  <c r="BA59" i="91"/>
  <c r="BA60" i="91"/>
  <c r="BA61" i="91"/>
  <c r="BB61" i="91"/>
  <c r="BA62" i="91"/>
  <c r="BB62" i="91"/>
  <c r="Q67" i="91"/>
  <c r="R67" i="91" s="1"/>
  <c r="Q66" i="91"/>
  <c r="Q65" i="91"/>
  <c r="R52" i="91"/>
  <c r="R53" i="91"/>
  <c r="R54" i="91"/>
  <c r="R55" i="91"/>
  <c r="R56" i="91"/>
  <c r="R57" i="91"/>
  <c r="R58" i="91"/>
  <c r="R59" i="91"/>
  <c r="R60" i="91"/>
  <c r="R61" i="91"/>
  <c r="R62" i="91"/>
  <c r="R51" i="91"/>
  <c r="P64" i="91"/>
  <c r="P65" i="91"/>
  <c r="P66" i="91"/>
  <c r="P67" i="91"/>
  <c r="BB29" i="91"/>
  <c r="BB30" i="91"/>
  <c r="BB31" i="91"/>
  <c r="BB32" i="91"/>
  <c r="BB33" i="91"/>
  <c r="BB39" i="91"/>
  <c r="BB40" i="91"/>
  <c r="BB45" i="91"/>
  <c r="BA29" i="91"/>
  <c r="BA30" i="91"/>
  <c r="BA31" i="91"/>
  <c r="BA32" i="91"/>
  <c r="BA33" i="91"/>
  <c r="BA34" i="91"/>
  <c r="BA35" i="91"/>
  <c r="BA36" i="91"/>
  <c r="BA37" i="91"/>
  <c r="BA38" i="91"/>
  <c r="BA39" i="91"/>
  <c r="BA40" i="91"/>
  <c r="R30" i="91"/>
  <c r="R31" i="91"/>
  <c r="R32" i="91"/>
  <c r="R33" i="91"/>
  <c r="R34" i="91"/>
  <c r="R35" i="91"/>
  <c r="R36" i="91"/>
  <c r="R37" i="91"/>
  <c r="R38" i="91"/>
  <c r="R39" i="91"/>
  <c r="R40" i="91"/>
  <c r="R29" i="91"/>
  <c r="Q42" i="91"/>
  <c r="Q43" i="91"/>
  <c r="Q44" i="91"/>
  <c r="Q45" i="91"/>
  <c r="R45" i="91" s="1"/>
  <c r="P45" i="91"/>
  <c r="P43" i="91"/>
  <c r="P44" i="91"/>
  <c r="P42" i="91"/>
  <c r="BB8" i="91"/>
  <c r="BB9" i="91"/>
  <c r="BB10" i="91"/>
  <c r="BB11" i="91"/>
  <c r="BB12" i="91"/>
  <c r="BB13" i="91"/>
  <c r="BB14" i="91"/>
  <c r="BB15" i="91"/>
  <c r="BB16" i="91"/>
  <c r="BB17" i="91"/>
  <c r="BB18" i="91"/>
  <c r="BB7" i="91"/>
  <c r="AZ20" i="91"/>
  <c r="R8" i="91"/>
  <c r="R9" i="91"/>
  <c r="R10" i="91"/>
  <c r="R11" i="91"/>
  <c r="R12" i="91"/>
  <c r="R13" i="91"/>
  <c r="R14" i="91"/>
  <c r="R15" i="91"/>
  <c r="R16" i="91"/>
  <c r="R17" i="91"/>
  <c r="R18" i="91"/>
  <c r="R7" i="91"/>
  <c r="Q23" i="91"/>
  <c r="R23" i="91" s="1"/>
  <c r="Q22" i="91"/>
  <c r="Q21" i="91"/>
  <c r="P20" i="91"/>
  <c r="P21" i="91"/>
  <c r="P22" i="91"/>
  <c r="P23" i="91"/>
  <c r="X7" i="87"/>
  <c r="S20" i="87"/>
  <c r="V7" i="87"/>
  <c r="V20" i="87"/>
  <c r="V18" i="87"/>
  <c r="R65" i="91" l="1"/>
  <c r="R66" i="91"/>
  <c r="R44" i="91"/>
  <c r="R22" i="91"/>
  <c r="P31" i="70"/>
  <c r="R63" i="91"/>
  <c r="R42" i="91"/>
  <c r="BA63" i="91"/>
  <c r="BA19" i="91"/>
  <c r="P59" i="70"/>
  <c r="P93" i="70"/>
  <c r="P80" i="70"/>
  <c r="P30" i="70"/>
  <c r="P57" i="48"/>
  <c r="P59" i="48"/>
  <c r="R21" i="91"/>
  <c r="Q38" i="93"/>
  <c r="BB63" i="91"/>
  <c r="BA41" i="91"/>
  <c r="R43" i="91"/>
  <c r="BB41" i="91"/>
  <c r="N78" i="70"/>
  <c r="O78" i="70"/>
  <c r="L78" i="70"/>
  <c r="F78" i="70"/>
  <c r="F79" i="70"/>
  <c r="N56" i="70"/>
  <c r="O56" i="70"/>
  <c r="N57" i="70"/>
  <c r="O57" i="70"/>
  <c r="N58" i="70"/>
  <c r="O58" i="70"/>
  <c r="N60" i="70"/>
  <c r="O60" i="70"/>
  <c r="L56" i="70"/>
  <c r="L57" i="70"/>
  <c r="L58" i="70"/>
  <c r="L60" i="70"/>
  <c r="F55" i="70"/>
  <c r="F56" i="70"/>
  <c r="F57" i="70"/>
  <c r="F58" i="70"/>
  <c r="F60" i="70"/>
  <c r="N27" i="70"/>
  <c r="O27" i="70"/>
  <c r="N28" i="70"/>
  <c r="O28" i="70"/>
  <c r="N29" i="70"/>
  <c r="O29" i="70"/>
  <c r="L27" i="70"/>
  <c r="L28" i="70"/>
  <c r="L29" i="70"/>
  <c r="F27" i="70"/>
  <c r="F28" i="70"/>
  <c r="F29" i="70"/>
  <c r="N88" i="68"/>
  <c r="O88" i="68"/>
  <c r="N89" i="68"/>
  <c r="O89" i="68"/>
  <c r="L88" i="68"/>
  <c r="F88" i="68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J7" i="66"/>
  <c r="J8" i="66"/>
  <c r="J9" i="66"/>
  <c r="J10" i="66"/>
  <c r="J11" i="66"/>
  <c r="J12" i="66"/>
  <c r="J13" i="66"/>
  <c r="J14" i="66"/>
  <c r="J15" i="66"/>
  <c r="J16" i="66"/>
  <c r="J17" i="66"/>
  <c r="J18" i="66"/>
  <c r="J19" i="66"/>
  <c r="J20" i="66"/>
  <c r="J21" i="66"/>
  <c r="J22" i="66"/>
  <c r="J23" i="66"/>
  <c r="J24" i="66"/>
  <c r="J25" i="66"/>
  <c r="J26" i="66"/>
  <c r="J27" i="66"/>
  <c r="J28" i="66"/>
  <c r="J29" i="66"/>
  <c r="J30" i="66"/>
  <c r="J31" i="66"/>
  <c r="B64" i="91"/>
  <c r="N94" i="48"/>
  <c r="O94" i="48"/>
  <c r="L94" i="48"/>
  <c r="F94" i="48"/>
  <c r="B32" i="81"/>
  <c r="C32" i="81"/>
  <c r="N90" i="86"/>
  <c r="O90" i="86"/>
  <c r="N91" i="86"/>
  <c r="O91" i="86"/>
  <c r="L90" i="86"/>
  <c r="L91" i="86"/>
  <c r="L93" i="86"/>
  <c r="F82" i="66"/>
  <c r="L82" i="66"/>
  <c r="N82" i="66"/>
  <c r="O82" i="66"/>
  <c r="J53" i="2"/>
  <c r="I53" i="2"/>
  <c r="C10" i="93"/>
  <c r="D10" i="93"/>
  <c r="R29" i="87"/>
  <c r="R11" i="87"/>
  <c r="Q33" i="87"/>
  <c r="R33" i="87"/>
  <c r="R31" i="87"/>
  <c r="S31" i="87"/>
  <c r="S29" i="87"/>
  <c r="R22" i="87"/>
  <c r="R20" i="87"/>
  <c r="Q18" i="87"/>
  <c r="R18" i="87"/>
  <c r="S18" i="87"/>
  <c r="R10" i="87"/>
  <c r="S10" i="87"/>
  <c r="S11" i="87" s="1"/>
  <c r="R9" i="87"/>
  <c r="S9" i="87"/>
  <c r="Q7" i="87"/>
  <c r="R7" i="87"/>
  <c r="S7" i="87"/>
  <c r="N24" i="83"/>
  <c r="O24" i="83"/>
  <c r="L24" i="83"/>
  <c r="L25" i="83"/>
  <c r="L55" i="70"/>
  <c r="N55" i="70"/>
  <c r="O55" i="70"/>
  <c r="L76" i="70"/>
  <c r="N76" i="70"/>
  <c r="O76" i="70"/>
  <c r="L77" i="70"/>
  <c r="N77" i="70"/>
  <c r="O77" i="70"/>
  <c r="N79" i="70"/>
  <c r="O79" i="70"/>
  <c r="L93" i="70"/>
  <c r="F76" i="70"/>
  <c r="F77" i="70"/>
  <c r="L22" i="70"/>
  <c r="N22" i="70"/>
  <c r="O22" i="70"/>
  <c r="F22" i="70"/>
  <c r="N74" i="66"/>
  <c r="O74" i="66"/>
  <c r="N75" i="66"/>
  <c r="O75" i="66"/>
  <c r="N76" i="66"/>
  <c r="O76" i="66"/>
  <c r="N77" i="66"/>
  <c r="O77" i="66"/>
  <c r="N78" i="66"/>
  <c r="O78" i="66"/>
  <c r="N79" i="66"/>
  <c r="O79" i="66"/>
  <c r="N80" i="66"/>
  <c r="O80" i="66"/>
  <c r="N81" i="66"/>
  <c r="O81" i="66"/>
  <c r="L74" i="66"/>
  <c r="L75" i="66"/>
  <c r="L76" i="66"/>
  <c r="L77" i="66"/>
  <c r="L78" i="66"/>
  <c r="L79" i="66"/>
  <c r="L80" i="66"/>
  <c r="L81" i="66"/>
  <c r="F74" i="66"/>
  <c r="F75" i="66"/>
  <c r="F76" i="66"/>
  <c r="F77" i="66"/>
  <c r="F78" i="66"/>
  <c r="F79" i="66"/>
  <c r="F80" i="66"/>
  <c r="L24" i="66"/>
  <c r="N24" i="66"/>
  <c r="O24" i="66"/>
  <c r="F24" i="66"/>
  <c r="N92" i="48"/>
  <c r="O92" i="48"/>
  <c r="N93" i="48"/>
  <c r="O93" i="48"/>
  <c r="L92" i="48"/>
  <c r="L93" i="48"/>
  <c r="F92" i="48"/>
  <c r="F93" i="48"/>
  <c r="N88" i="47"/>
  <c r="O88" i="47"/>
  <c r="N89" i="47"/>
  <c r="O89" i="47"/>
  <c r="N90" i="47"/>
  <c r="O90" i="47"/>
  <c r="N91" i="47"/>
  <c r="O91" i="47"/>
  <c r="N92" i="47"/>
  <c r="O92" i="47"/>
  <c r="L88" i="47"/>
  <c r="L89" i="47"/>
  <c r="L90" i="47"/>
  <c r="L91" i="47"/>
  <c r="L92" i="47"/>
  <c r="L93" i="47"/>
  <c r="F88" i="47"/>
  <c r="F89" i="47"/>
  <c r="F90" i="47"/>
  <c r="F91" i="47"/>
  <c r="F92" i="47"/>
  <c r="F93" i="47"/>
  <c r="O60" i="47"/>
  <c r="N90" i="81"/>
  <c r="O90" i="81"/>
  <c r="L90" i="81"/>
  <c r="F90" i="81"/>
  <c r="F90" i="86"/>
  <c r="F91" i="86"/>
  <c r="F93" i="86"/>
  <c r="I61" i="86"/>
  <c r="H61" i="86"/>
  <c r="B32" i="86"/>
  <c r="C32" i="86"/>
  <c r="BA19" i="92"/>
  <c r="L89" i="83"/>
  <c r="L90" i="83"/>
  <c r="L91" i="83"/>
  <c r="L92" i="83"/>
  <c r="L93" i="83"/>
  <c r="L94" i="83"/>
  <c r="L88" i="83"/>
  <c r="F88" i="83"/>
  <c r="F89" i="83"/>
  <c r="F90" i="83"/>
  <c r="F91" i="83"/>
  <c r="F92" i="83"/>
  <c r="F93" i="83"/>
  <c r="F94" i="83"/>
  <c r="N88" i="83"/>
  <c r="O88" i="83"/>
  <c r="N89" i="83"/>
  <c r="O89" i="83"/>
  <c r="N90" i="83"/>
  <c r="O90" i="83"/>
  <c r="N91" i="83"/>
  <c r="O91" i="83"/>
  <c r="N92" i="83"/>
  <c r="O92" i="83"/>
  <c r="N93" i="83"/>
  <c r="O93" i="83"/>
  <c r="N94" i="83"/>
  <c r="O94" i="83"/>
  <c r="B95" i="83"/>
  <c r="C95" i="83"/>
  <c r="H95" i="83"/>
  <c r="I95" i="83"/>
  <c r="N47" i="83"/>
  <c r="O47" i="83"/>
  <c r="N48" i="83"/>
  <c r="O48" i="83"/>
  <c r="L47" i="83"/>
  <c r="F47" i="83"/>
  <c r="N19" i="70"/>
  <c r="O19" i="70"/>
  <c r="N20" i="70"/>
  <c r="O20" i="70"/>
  <c r="N21" i="70"/>
  <c r="O21" i="70"/>
  <c r="N23" i="70"/>
  <c r="O23" i="70"/>
  <c r="N24" i="70"/>
  <c r="O24" i="70"/>
  <c r="N25" i="70"/>
  <c r="O25" i="70"/>
  <c r="N26" i="70"/>
  <c r="O26" i="70"/>
  <c r="L19" i="70"/>
  <c r="L20" i="70"/>
  <c r="L21" i="70"/>
  <c r="L23" i="70"/>
  <c r="L24" i="70"/>
  <c r="L25" i="70"/>
  <c r="L26" i="70"/>
  <c r="F19" i="70"/>
  <c r="F20" i="70"/>
  <c r="F21" i="70"/>
  <c r="F23" i="70"/>
  <c r="F24" i="70"/>
  <c r="F25" i="70"/>
  <c r="F26" i="70"/>
  <c r="N84" i="68"/>
  <c r="O84" i="68"/>
  <c r="N85" i="68"/>
  <c r="O85" i="68"/>
  <c r="N86" i="68"/>
  <c r="O86" i="68"/>
  <c r="N87" i="68"/>
  <c r="O87" i="68"/>
  <c r="N90" i="68"/>
  <c r="O90" i="68"/>
  <c r="L83" i="68"/>
  <c r="L84" i="68"/>
  <c r="L85" i="68"/>
  <c r="L86" i="68"/>
  <c r="L87" i="68"/>
  <c r="L89" i="68"/>
  <c r="L90" i="68"/>
  <c r="L91" i="68"/>
  <c r="F83" i="68"/>
  <c r="F84" i="68"/>
  <c r="F85" i="68"/>
  <c r="F86" i="68"/>
  <c r="F87" i="68"/>
  <c r="F89" i="68"/>
  <c r="F90" i="68"/>
  <c r="F91" i="68"/>
  <c r="F92" i="68"/>
  <c r="L30" i="68"/>
  <c r="N30" i="68"/>
  <c r="O30" i="68"/>
  <c r="L31" i="68"/>
  <c r="N31" i="68"/>
  <c r="O31" i="68"/>
  <c r="F30" i="68"/>
  <c r="N72" i="66"/>
  <c r="O72" i="66"/>
  <c r="N73" i="66"/>
  <c r="O73" i="66"/>
  <c r="L72" i="66"/>
  <c r="L73" i="66"/>
  <c r="F72" i="66"/>
  <c r="F73" i="66"/>
  <c r="F81" i="66"/>
  <c r="N53" i="66"/>
  <c r="O53" i="66"/>
  <c r="L53" i="66"/>
  <c r="F53" i="66"/>
  <c r="L84" i="48"/>
  <c r="N84" i="48"/>
  <c r="O84" i="48"/>
  <c r="L85" i="48"/>
  <c r="N85" i="48"/>
  <c r="O85" i="48"/>
  <c r="L86" i="48"/>
  <c r="N86" i="48"/>
  <c r="O86" i="48"/>
  <c r="L87" i="48"/>
  <c r="N87" i="48"/>
  <c r="O87" i="48"/>
  <c r="L88" i="48"/>
  <c r="N88" i="48"/>
  <c r="O88" i="48"/>
  <c r="L89" i="48"/>
  <c r="N89" i="48"/>
  <c r="O89" i="48"/>
  <c r="L90" i="48"/>
  <c r="N90" i="48"/>
  <c r="O90" i="48"/>
  <c r="L91" i="48"/>
  <c r="N91" i="48"/>
  <c r="O91" i="48"/>
  <c r="F84" i="48"/>
  <c r="F85" i="48"/>
  <c r="F86" i="48"/>
  <c r="F87" i="48"/>
  <c r="F88" i="48"/>
  <c r="N93" i="47"/>
  <c r="O93" i="47"/>
  <c r="E90" i="86"/>
  <c r="E91" i="86"/>
  <c r="E92" i="86"/>
  <c r="E93" i="86"/>
  <c r="E94" i="86"/>
  <c r="F94" i="86"/>
  <c r="F96" i="86"/>
  <c r="I50" i="93"/>
  <c r="J50" i="93"/>
  <c r="I53" i="93"/>
  <c r="J53" i="93"/>
  <c r="H37" i="36"/>
  <c r="J37" i="36" s="1"/>
  <c r="B37" i="36"/>
  <c r="D37" i="36" s="1"/>
  <c r="S32" i="87"/>
  <c r="S33" i="87" s="1"/>
  <c r="S21" i="87"/>
  <c r="S22" i="87" s="1"/>
  <c r="AZ51" i="92"/>
  <c r="BA51" i="92"/>
  <c r="AZ52" i="92"/>
  <c r="BA52" i="92"/>
  <c r="AZ53" i="92"/>
  <c r="BA53" i="92"/>
  <c r="AZ54" i="92"/>
  <c r="BA54" i="92"/>
  <c r="AZ55" i="92"/>
  <c r="BA55" i="92"/>
  <c r="AZ56" i="92"/>
  <c r="BA56" i="92"/>
  <c r="AZ57" i="92"/>
  <c r="BA57" i="92"/>
  <c r="AZ58" i="92"/>
  <c r="BA58" i="92"/>
  <c r="AZ59" i="92"/>
  <c r="BA59" i="92"/>
  <c r="AZ60" i="92"/>
  <c r="BA60" i="92"/>
  <c r="AZ61" i="92"/>
  <c r="BA61" i="92"/>
  <c r="AZ62" i="92"/>
  <c r="BA62" i="92"/>
  <c r="AZ29" i="92"/>
  <c r="AZ30" i="92"/>
  <c r="AZ31" i="92"/>
  <c r="AZ32" i="92"/>
  <c r="AZ33" i="92"/>
  <c r="AZ34" i="92"/>
  <c r="AZ35" i="92"/>
  <c r="AZ36" i="92"/>
  <c r="AZ37" i="92"/>
  <c r="AZ38" i="92"/>
  <c r="AZ39" i="92"/>
  <c r="AZ40" i="92"/>
  <c r="AZ41" i="92"/>
  <c r="AZ19" i="92"/>
  <c r="AZ7" i="92"/>
  <c r="BA7" i="92"/>
  <c r="AZ8" i="92"/>
  <c r="BA8" i="92"/>
  <c r="AZ9" i="92"/>
  <c r="BA9" i="92"/>
  <c r="AZ10" i="92"/>
  <c r="BA10" i="92"/>
  <c r="AZ11" i="92"/>
  <c r="BA11" i="92"/>
  <c r="AZ12" i="92"/>
  <c r="BA12" i="92"/>
  <c r="AZ13" i="92"/>
  <c r="BA13" i="92"/>
  <c r="AZ14" i="92"/>
  <c r="BA14" i="92"/>
  <c r="AZ15" i="92"/>
  <c r="BA15" i="92"/>
  <c r="AZ16" i="92"/>
  <c r="BA16" i="92"/>
  <c r="AZ17" i="92"/>
  <c r="BA17" i="92"/>
  <c r="AZ18" i="92"/>
  <c r="AZ23" i="92" s="1"/>
  <c r="BA18" i="92"/>
  <c r="AH64" i="92"/>
  <c r="AH65" i="92"/>
  <c r="AH66" i="92"/>
  <c r="AH67" i="92"/>
  <c r="O64" i="92"/>
  <c r="AZ64" i="92" s="1"/>
  <c r="O65" i="92"/>
  <c r="AZ65" i="92" s="1"/>
  <c r="O66" i="92"/>
  <c r="O67" i="92"/>
  <c r="AZ67" i="92" s="1"/>
  <c r="AH42" i="92"/>
  <c r="AH43" i="92"/>
  <c r="AH44" i="92"/>
  <c r="AH45" i="92"/>
  <c r="O42" i="92"/>
  <c r="O43" i="92"/>
  <c r="AZ43" i="92" s="1"/>
  <c r="O44" i="92"/>
  <c r="AZ44" i="92" s="1"/>
  <c r="O45" i="92"/>
  <c r="AZ45" i="92" s="1"/>
  <c r="AH20" i="92"/>
  <c r="AH21" i="92"/>
  <c r="AH22" i="92"/>
  <c r="AH23" i="92"/>
  <c r="O20" i="92"/>
  <c r="AZ20" i="92" s="1"/>
  <c r="O21" i="92"/>
  <c r="O22" i="92"/>
  <c r="AZ22" i="92" s="1"/>
  <c r="O23" i="92"/>
  <c r="AZ51" i="91"/>
  <c r="AZ52" i="91"/>
  <c r="AZ53" i="91"/>
  <c r="AZ54" i="91"/>
  <c r="AZ55" i="91"/>
  <c r="AZ56" i="91"/>
  <c r="AZ57" i="91"/>
  <c r="AZ58" i="91"/>
  <c r="AZ59" i="91"/>
  <c r="AZ60" i="91"/>
  <c r="AZ61" i="91"/>
  <c r="AZ62" i="91"/>
  <c r="AN29" i="91"/>
  <c r="AO29" i="91"/>
  <c r="AP29" i="91"/>
  <c r="AQ29" i="91"/>
  <c r="AR29" i="91"/>
  <c r="AS29" i="91"/>
  <c r="AT29" i="91"/>
  <c r="AU29" i="91"/>
  <c r="AV29" i="91"/>
  <c r="AW29" i="91"/>
  <c r="AX29" i="91"/>
  <c r="AY29" i="91"/>
  <c r="AZ29" i="91"/>
  <c r="AH42" i="91"/>
  <c r="P78" i="70" l="1"/>
  <c r="P89" i="68"/>
  <c r="P27" i="70"/>
  <c r="P88" i="68"/>
  <c r="P91" i="48"/>
  <c r="P87" i="48"/>
  <c r="P93" i="48"/>
  <c r="P56" i="70"/>
  <c r="P28" i="70"/>
  <c r="P85" i="68"/>
  <c r="P57" i="70"/>
  <c r="P24" i="83"/>
  <c r="P58" i="70"/>
  <c r="P91" i="47"/>
  <c r="P93" i="47"/>
  <c r="R19" i="91"/>
  <c r="BB19" i="91"/>
  <c r="P77" i="70"/>
  <c r="P79" i="70"/>
  <c r="P60" i="70"/>
  <c r="P29" i="70"/>
  <c r="P87" i="68"/>
  <c r="P53" i="66"/>
  <c r="P94" i="48"/>
  <c r="P92" i="47"/>
  <c r="P90" i="47"/>
  <c r="P88" i="47"/>
  <c r="P91" i="86"/>
  <c r="P90" i="86"/>
  <c r="P91" i="83"/>
  <c r="P94" i="83"/>
  <c r="P92" i="83"/>
  <c r="P88" i="83"/>
  <c r="P22" i="70"/>
  <c r="P80" i="66"/>
  <c r="P82" i="66"/>
  <c r="P78" i="66"/>
  <c r="P81" i="66"/>
  <c r="P77" i="66"/>
  <c r="P75" i="66"/>
  <c r="P24" i="66"/>
  <c r="P90" i="81"/>
  <c r="P76" i="70"/>
  <c r="P55" i="70"/>
  <c r="P21" i="70"/>
  <c r="P19" i="70"/>
  <c r="P30" i="68"/>
  <c r="P74" i="66"/>
  <c r="P76" i="66"/>
  <c r="P79" i="66"/>
  <c r="P84" i="48"/>
  <c r="P92" i="48"/>
  <c r="P89" i="47"/>
  <c r="AZ42" i="92"/>
  <c r="AZ21" i="92"/>
  <c r="AZ66" i="92"/>
  <c r="AZ63" i="91"/>
  <c r="P24" i="70"/>
  <c r="P84" i="68"/>
  <c r="P73" i="66"/>
  <c r="P90" i="48"/>
  <c r="P86" i="48"/>
  <c r="P25" i="70"/>
  <c r="P23" i="70"/>
  <c r="P26" i="70"/>
  <c r="P20" i="70"/>
  <c r="P90" i="68"/>
  <c r="P86" i="68"/>
  <c r="P31" i="68"/>
  <c r="P72" i="66"/>
  <c r="P88" i="48"/>
  <c r="P89" i="48"/>
  <c r="P85" i="48"/>
  <c r="P93" i="83"/>
  <c r="P89" i="83"/>
  <c r="P90" i="83"/>
  <c r="P48" i="83"/>
  <c r="P47" i="83"/>
  <c r="AZ63" i="92"/>
  <c r="AZ30" i="91" l="1"/>
  <c r="AZ31" i="91"/>
  <c r="AZ32" i="91"/>
  <c r="AZ33" i="91"/>
  <c r="AZ34" i="91"/>
  <c r="AZ35" i="91"/>
  <c r="AZ36" i="91"/>
  <c r="AZ37" i="91"/>
  <c r="AZ38" i="91"/>
  <c r="AZ39" i="91"/>
  <c r="AZ40" i="91"/>
  <c r="AI42" i="91"/>
  <c r="BA42" i="91" s="1"/>
  <c r="AI43" i="91"/>
  <c r="BA43" i="91" s="1"/>
  <c r="AI44" i="91"/>
  <c r="BA44" i="91" s="1"/>
  <c r="AI45" i="91"/>
  <c r="BA45" i="91" s="1"/>
  <c r="AZ7" i="91"/>
  <c r="AZ8" i="91"/>
  <c r="AZ9" i="91"/>
  <c r="AZ10" i="91"/>
  <c r="AZ11" i="91"/>
  <c r="AZ12" i="91"/>
  <c r="AZ13" i="91"/>
  <c r="AZ14" i="91"/>
  <c r="AZ15" i="91"/>
  <c r="AZ16" i="91"/>
  <c r="AZ17" i="91"/>
  <c r="AZ18" i="91"/>
  <c r="Q64" i="91"/>
  <c r="AH64" i="91"/>
  <c r="AH65" i="91"/>
  <c r="AH66" i="91"/>
  <c r="AH67" i="91"/>
  <c r="O64" i="91"/>
  <c r="AZ64" i="91" s="1"/>
  <c r="O65" i="91"/>
  <c r="AZ65" i="91" s="1"/>
  <c r="O66" i="91"/>
  <c r="AZ66" i="91" s="1"/>
  <c r="O67" i="91"/>
  <c r="AZ67" i="91" s="1"/>
  <c r="AH43" i="91"/>
  <c r="AH44" i="91"/>
  <c r="AH45" i="91"/>
  <c r="O42" i="91"/>
  <c r="AZ42" i="91" s="1"/>
  <c r="O43" i="91"/>
  <c r="AZ43" i="91" s="1"/>
  <c r="O44" i="91"/>
  <c r="AZ44" i="91" s="1"/>
  <c r="O45" i="91"/>
  <c r="AZ45" i="91" s="1"/>
  <c r="AZ41" i="91"/>
  <c r="O20" i="91"/>
  <c r="O21" i="91"/>
  <c r="O22" i="91"/>
  <c r="O23" i="91"/>
  <c r="AH20" i="91"/>
  <c r="AH21" i="91"/>
  <c r="AZ21" i="91" s="1"/>
  <c r="AH22" i="91"/>
  <c r="AH23" i="91"/>
  <c r="AZ23" i="91" s="1"/>
  <c r="AZ19" i="91"/>
  <c r="N87" i="83"/>
  <c r="O87" i="83"/>
  <c r="L87" i="83"/>
  <c r="F87" i="83"/>
  <c r="L79" i="83"/>
  <c r="N79" i="83"/>
  <c r="O79" i="83"/>
  <c r="F79" i="83"/>
  <c r="N29" i="83"/>
  <c r="O29" i="83"/>
  <c r="N30" i="83"/>
  <c r="O30" i="83"/>
  <c r="L29" i="83"/>
  <c r="L30" i="83"/>
  <c r="F29" i="83"/>
  <c r="F30" i="83"/>
  <c r="N74" i="70"/>
  <c r="O74" i="70"/>
  <c r="L74" i="70"/>
  <c r="L75" i="70"/>
  <c r="F74" i="70"/>
  <c r="F75" i="70"/>
  <c r="N53" i="70"/>
  <c r="O53" i="70"/>
  <c r="N54" i="70"/>
  <c r="O54" i="70"/>
  <c r="L51" i="70"/>
  <c r="L52" i="70"/>
  <c r="L53" i="70"/>
  <c r="L54" i="70"/>
  <c r="F53" i="70"/>
  <c r="F54" i="70"/>
  <c r="B32" i="68"/>
  <c r="C32" i="68"/>
  <c r="H32" i="68"/>
  <c r="I32" i="68"/>
  <c r="N53" i="48"/>
  <c r="O53" i="48"/>
  <c r="L53" i="48"/>
  <c r="F53" i="48"/>
  <c r="J39" i="48"/>
  <c r="J40" i="48"/>
  <c r="J41" i="48"/>
  <c r="J42" i="48"/>
  <c r="J43" i="48"/>
  <c r="J44" i="48"/>
  <c r="J45" i="48"/>
  <c r="J46" i="48"/>
  <c r="J47" i="48"/>
  <c r="J48" i="48"/>
  <c r="J49" i="48"/>
  <c r="J50" i="48"/>
  <c r="J51" i="48"/>
  <c r="J52" i="48"/>
  <c r="J53" i="48"/>
  <c r="J54" i="48"/>
  <c r="J55" i="48"/>
  <c r="J56" i="48"/>
  <c r="J57" i="48"/>
  <c r="J58" i="48"/>
  <c r="J59" i="48"/>
  <c r="J60" i="48"/>
  <c r="D69" i="47"/>
  <c r="B32" i="47"/>
  <c r="C32" i="47"/>
  <c r="L89" i="46"/>
  <c r="N89" i="46"/>
  <c r="O89" i="46"/>
  <c r="F89" i="46"/>
  <c r="F90" i="46"/>
  <c r="J68" i="46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C95" i="81"/>
  <c r="B95" i="81"/>
  <c r="H95" i="81"/>
  <c r="I95" i="81"/>
  <c r="L94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D33" i="93"/>
  <c r="C33" i="93"/>
  <c r="D13" i="93"/>
  <c r="C13" i="93"/>
  <c r="P87" i="83" l="1"/>
  <c r="R64" i="91"/>
  <c r="P53" i="48"/>
  <c r="P74" i="70"/>
  <c r="P29" i="83"/>
  <c r="P53" i="70"/>
  <c r="AZ22" i="91"/>
  <c r="P79" i="83"/>
  <c r="P89" i="46"/>
  <c r="P54" i="70"/>
  <c r="P30" i="83"/>
  <c r="J30" i="36"/>
  <c r="J31" i="36"/>
  <c r="H32" i="36"/>
  <c r="J32" i="36" s="1"/>
  <c r="I32" i="36"/>
  <c r="C30" i="93"/>
  <c r="D30" i="93"/>
  <c r="B94" i="70" l="1"/>
  <c r="C94" i="70"/>
  <c r="H94" i="70"/>
  <c r="I94" i="70"/>
  <c r="L94" i="70" s="1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J59" i="70"/>
  <c r="J60" i="70"/>
  <c r="F94" i="70" l="1"/>
  <c r="O94" i="70"/>
  <c r="N94" i="70"/>
  <c r="Q20" i="87"/>
  <c r="Q10" i="87"/>
  <c r="Q9" i="87"/>
  <c r="Q21" i="87"/>
  <c r="Q32" i="87"/>
  <c r="Q31" i="87"/>
  <c r="Q29" i="87"/>
  <c r="AY51" i="92"/>
  <c r="AY52" i="92"/>
  <c r="AY53" i="92"/>
  <c r="AY54" i="92"/>
  <c r="AY55" i="92"/>
  <c r="AY56" i="92"/>
  <c r="AY57" i="92"/>
  <c r="AY58" i="92"/>
  <c r="AY59" i="92"/>
  <c r="AY60" i="92"/>
  <c r="AY61" i="92"/>
  <c r="AY62" i="92"/>
  <c r="AY63" i="92"/>
  <c r="U42" i="92"/>
  <c r="U43" i="92"/>
  <c r="U44" i="92"/>
  <c r="A19" i="92"/>
  <c r="F64" i="66"/>
  <c r="F65" i="66"/>
  <c r="N66" i="66"/>
  <c r="O66" i="66"/>
  <c r="L66" i="66"/>
  <c r="P66" i="66" l="1"/>
  <c r="P94" i="70"/>
  <c r="BA63" i="92"/>
  <c r="N94" i="47"/>
  <c r="O94" i="47"/>
  <c r="L94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O53" i="93" s="1"/>
  <c r="P52" i="93"/>
  <c r="O52" i="93"/>
  <c r="M52" i="93"/>
  <c r="G52" i="93"/>
  <c r="P51" i="93"/>
  <c r="O51" i="93"/>
  <c r="M51" i="93"/>
  <c r="G51" i="93"/>
  <c r="M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M38" i="93"/>
  <c r="G38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O33" i="93"/>
  <c r="G33" i="93"/>
  <c r="P32" i="93"/>
  <c r="O32" i="93"/>
  <c r="M32" i="93"/>
  <c r="G32" i="93"/>
  <c r="P31" i="93"/>
  <c r="O31" i="93"/>
  <c r="M31" i="93"/>
  <c r="G31" i="93"/>
  <c r="J30" i="93"/>
  <c r="P30" i="93" s="1"/>
  <c r="I30" i="93"/>
  <c r="G30" i="93"/>
  <c r="C4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G13" i="93"/>
  <c r="P12" i="93"/>
  <c r="O12" i="93"/>
  <c r="M12" i="93"/>
  <c r="G12" i="93"/>
  <c r="P11" i="93"/>
  <c r="O11" i="93"/>
  <c r="M11" i="93"/>
  <c r="G11" i="93"/>
  <c r="J10" i="93"/>
  <c r="I10" i="93"/>
  <c r="C2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C60" i="93" l="1"/>
  <c r="E52" i="93" s="1"/>
  <c r="M33" i="93"/>
  <c r="I40" i="93"/>
  <c r="K33" i="93" s="1"/>
  <c r="Q34" i="93"/>
  <c r="Q35" i="93"/>
  <c r="Q32" i="93"/>
  <c r="M13" i="93"/>
  <c r="P47" i="93"/>
  <c r="Q17" i="93"/>
  <c r="Q18" i="93"/>
  <c r="Q19" i="93"/>
  <c r="Q12" i="93"/>
  <c r="Q11" i="93"/>
  <c r="Q52" i="93"/>
  <c r="Q51" i="93"/>
  <c r="I60" i="93"/>
  <c r="K53" i="93" s="1"/>
  <c r="Q59" i="93"/>
  <c r="Q56" i="93"/>
  <c r="Q58" i="93"/>
  <c r="G53" i="93"/>
  <c r="P50" i="93"/>
  <c r="Q31" i="93"/>
  <c r="Q28" i="93"/>
  <c r="G10" i="93"/>
  <c r="O7" i="93"/>
  <c r="P94" i="47"/>
  <c r="Q55" i="93"/>
  <c r="Q57" i="93"/>
  <c r="J60" i="93"/>
  <c r="L48" i="93" s="1"/>
  <c r="Q48" i="93"/>
  <c r="Q49" i="93"/>
  <c r="Q54" i="93"/>
  <c r="G50" i="93"/>
  <c r="G47" i="93"/>
  <c r="O47" i="93"/>
  <c r="Q39" i="93"/>
  <c r="Q36" i="93"/>
  <c r="J40" i="93"/>
  <c r="L27" i="93" s="1"/>
  <c r="M30" i="93"/>
  <c r="P27" i="93"/>
  <c r="G27" i="93"/>
  <c r="O27" i="93"/>
  <c r="Q29" i="93"/>
  <c r="O13" i="93"/>
  <c r="Q16" i="93"/>
  <c r="M10" i="93"/>
  <c r="I20" i="93"/>
  <c r="K13" i="93" s="1"/>
  <c r="J20" i="93"/>
  <c r="L17" i="93" s="1"/>
  <c r="Q9" i="93"/>
  <c r="Q8" i="93"/>
  <c r="Q14" i="93"/>
  <c r="Q15" i="93"/>
  <c r="P10" i="93"/>
  <c r="E7" i="93"/>
  <c r="G7" i="93"/>
  <c r="E36" i="93"/>
  <c r="E32" i="93"/>
  <c r="E28" i="93"/>
  <c r="E35" i="93"/>
  <c r="E31" i="93"/>
  <c r="E37" i="93"/>
  <c r="E40" i="93"/>
  <c r="E34" i="93"/>
  <c r="E29" i="93"/>
  <c r="E39" i="93"/>
  <c r="E38" i="93"/>
  <c r="E27" i="93"/>
  <c r="E16" i="93"/>
  <c r="E12" i="93"/>
  <c r="E8" i="93"/>
  <c r="E9" i="93"/>
  <c r="E15" i="93"/>
  <c r="E11" i="93"/>
  <c r="E19" i="93"/>
  <c r="E14" i="93"/>
  <c r="E18" i="93"/>
  <c r="E17" i="93"/>
  <c r="E13" i="93"/>
  <c r="E46" i="93"/>
  <c r="M7" i="93"/>
  <c r="E10" i="93"/>
  <c r="O10" i="93"/>
  <c r="P13" i="93"/>
  <c r="M27" i="93"/>
  <c r="E30" i="93"/>
  <c r="O30" i="93"/>
  <c r="Q30" i="93" s="1"/>
  <c r="P33" i="93"/>
  <c r="Q33" i="93" s="1"/>
  <c r="F46" i="93"/>
  <c r="M47" i="93"/>
  <c r="O50" i="93"/>
  <c r="P53" i="93"/>
  <c r="Q53" i="93" s="1"/>
  <c r="D20" i="93"/>
  <c r="D40" i="93"/>
  <c r="F30" i="93" s="1"/>
  <c r="K45" i="93"/>
  <c r="D60" i="93"/>
  <c r="E33" i="93"/>
  <c r="P7" i="93"/>
  <c r="Q14" i="72"/>
  <c r="R14" i="72"/>
  <c r="I14" i="72"/>
  <c r="O14" i="72"/>
  <c r="AP63" i="91"/>
  <c r="AT63" i="91"/>
  <c r="AK63" i="91"/>
  <c r="AM63" i="91"/>
  <c r="AQ41" i="91"/>
  <c r="AW41" i="91"/>
  <c r="AN19" i="91"/>
  <c r="AR19" i="91"/>
  <c r="AV19" i="91"/>
  <c r="AN63" i="91"/>
  <c r="AQ63" i="91"/>
  <c r="AR63" i="91"/>
  <c r="AW63" i="91"/>
  <c r="AR41" i="91"/>
  <c r="AS41" i="91"/>
  <c r="AP19" i="91"/>
  <c r="AS19" i="91"/>
  <c r="AX19" i="91"/>
  <c r="AM19" i="91"/>
  <c r="F18" i="70"/>
  <c r="L18" i="70"/>
  <c r="F70" i="70"/>
  <c r="F71" i="70"/>
  <c r="F72" i="70"/>
  <c r="F73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BB67" i="92"/>
  <c r="BC67" i="92" s="1"/>
  <c r="AJ67" i="92"/>
  <c r="AK67" i="92" s="1"/>
  <c r="AI67" i="92"/>
  <c r="AG67" i="92"/>
  <c r="AF67" i="92"/>
  <c r="AX67" i="92" s="1"/>
  <c r="AE67" i="92"/>
  <c r="AD67" i="92"/>
  <c r="AC67" i="92"/>
  <c r="AB67" i="92"/>
  <c r="AT67" i="92" s="1"/>
  <c r="AA67" i="92"/>
  <c r="Z67" i="92"/>
  <c r="Y67" i="92"/>
  <c r="AQ67" i="92" s="1"/>
  <c r="X67" i="92"/>
  <c r="AP67" i="92" s="1"/>
  <c r="W67" i="92"/>
  <c r="V67" i="92"/>
  <c r="U67" i="92"/>
  <c r="AM67" i="92" s="1"/>
  <c r="Q67" i="92"/>
  <c r="R67" i="92" s="1"/>
  <c r="P67" i="92"/>
  <c r="N67" i="92"/>
  <c r="M67" i="92"/>
  <c r="L67" i="92"/>
  <c r="K67" i="92"/>
  <c r="J67" i="92"/>
  <c r="I67" i="92"/>
  <c r="H67" i="92"/>
  <c r="G67" i="92"/>
  <c r="F67" i="92"/>
  <c r="E67" i="92"/>
  <c r="D67" i="92"/>
  <c r="C67" i="92"/>
  <c r="B67" i="92"/>
  <c r="AJ66" i="92"/>
  <c r="BB66" i="92" s="1"/>
  <c r="AI66" i="92"/>
  <c r="AG66" i="92"/>
  <c r="AF66" i="92"/>
  <c r="AE66" i="92"/>
  <c r="AW66" i="92" s="1"/>
  <c r="AD66" i="92"/>
  <c r="AV66" i="92" s="1"/>
  <c r="AC66" i="92"/>
  <c r="AB66" i="92"/>
  <c r="AA66" i="92"/>
  <c r="AS66" i="92" s="1"/>
  <c r="Z66" i="92"/>
  <c r="AR66" i="92" s="1"/>
  <c r="Y66" i="92"/>
  <c r="X66" i="92"/>
  <c r="W66" i="92"/>
  <c r="AO66" i="92" s="1"/>
  <c r="V66" i="92"/>
  <c r="AN66" i="92" s="1"/>
  <c r="U66" i="92"/>
  <c r="Q66" i="92"/>
  <c r="P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J65" i="92"/>
  <c r="AI65" i="92"/>
  <c r="AG65" i="92"/>
  <c r="AF65" i="92"/>
  <c r="AE65" i="92"/>
  <c r="AD65" i="92"/>
  <c r="AC65" i="92"/>
  <c r="AB65" i="92"/>
  <c r="AA65" i="92"/>
  <c r="Z65" i="92"/>
  <c r="Y65" i="92"/>
  <c r="X65" i="92"/>
  <c r="W65" i="92"/>
  <c r="V65" i="92"/>
  <c r="U65" i="92"/>
  <c r="Q65" i="92"/>
  <c r="P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I64" i="92"/>
  <c r="AG64" i="92"/>
  <c r="AF64" i="92"/>
  <c r="AE64" i="92"/>
  <c r="AD64" i="92"/>
  <c r="AC64" i="92"/>
  <c r="AB64" i="92"/>
  <c r="AA64" i="92"/>
  <c r="Z64" i="92"/>
  <c r="Y64" i="92"/>
  <c r="X64" i="92"/>
  <c r="W64" i="92"/>
  <c r="V64" i="92"/>
  <c r="U64" i="92"/>
  <c r="Q64" i="92"/>
  <c r="P64" i="92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BB63" i="92"/>
  <c r="AQ63" i="92"/>
  <c r="AK63" i="92"/>
  <c r="AX63" i="92"/>
  <c r="AW63" i="92"/>
  <c r="AV63" i="92"/>
  <c r="AU63" i="92"/>
  <c r="AT63" i="92"/>
  <c r="AS63" i="92"/>
  <c r="AR63" i="92"/>
  <c r="AP63" i="92"/>
  <c r="AO63" i="92"/>
  <c r="AN63" i="92"/>
  <c r="AM63" i="92"/>
  <c r="R63" i="92"/>
  <c r="BB62" i="92"/>
  <c r="BC62" i="92" s="1"/>
  <c r="AX62" i="92"/>
  <c r="AW62" i="92"/>
  <c r="AV62" i="92"/>
  <c r="AU62" i="92"/>
  <c r="AT62" i="92"/>
  <c r="AS62" i="92"/>
  <c r="AR62" i="92"/>
  <c r="AQ62" i="92"/>
  <c r="AP62" i="92"/>
  <c r="AO62" i="92"/>
  <c r="AN62" i="92"/>
  <c r="AM62" i="92"/>
  <c r="AK62" i="92"/>
  <c r="R62" i="92"/>
  <c r="BB61" i="92"/>
  <c r="BC61" i="92" s="1"/>
  <c r="AX61" i="92"/>
  <c r="AW61" i="92"/>
  <c r="AV61" i="92"/>
  <c r="AU61" i="92"/>
  <c r="AT61" i="92"/>
  <c r="AS61" i="92"/>
  <c r="AR61" i="92"/>
  <c r="AQ61" i="92"/>
  <c r="AP61" i="92"/>
  <c r="AO61" i="92"/>
  <c r="AN61" i="92"/>
  <c r="AM61" i="92"/>
  <c r="AK61" i="92"/>
  <c r="R61" i="92"/>
  <c r="BB60" i="92"/>
  <c r="BC60" i="92" s="1"/>
  <c r="AX60" i="92"/>
  <c r="AW60" i="92"/>
  <c r="AV60" i="92"/>
  <c r="AU60" i="92"/>
  <c r="AT60" i="92"/>
  <c r="AS60" i="92"/>
  <c r="AR60" i="92"/>
  <c r="AQ60" i="92"/>
  <c r="AP60" i="92"/>
  <c r="AO60" i="92"/>
  <c r="AN60" i="92"/>
  <c r="AM60" i="92"/>
  <c r="AK60" i="92"/>
  <c r="R60" i="92"/>
  <c r="BB59" i="92"/>
  <c r="BC59" i="92" s="1"/>
  <c r="AX59" i="92"/>
  <c r="AW59" i="92"/>
  <c r="AV59" i="92"/>
  <c r="AU59" i="92"/>
  <c r="AT59" i="92"/>
  <c r="AS59" i="92"/>
  <c r="AR59" i="92"/>
  <c r="AQ59" i="92"/>
  <c r="AP59" i="92"/>
  <c r="AO59" i="92"/>
  <c r="AN59" i="92"/>
  <c r="AM59" i="92"/>
  <c r="AK59" i="92"/>
  <c r="R59" i="92"/>
  <c r="BB58" i="92"/>
  <c r="BC58" i="92" s="1"/>
  <c r="AX58" i="92"/>
  <c r="AW58" i="92"/>
  <c r="AV58" i="92"/>
  <c r="AU58" i="92"/>
  <c r="AT58" i="92"/>
  <c r="AS58" i="92"/>
  <c r="AR58" i="92"/>
  <c r="AQ58" i="92"/>
  <c r="AP58" i="92"/>
  <c r="AO58" i="92"/>
  <c r="AN58" i="92"/>
  <c r="AM58" i="92"/>
  <c r="AK58" i="92"/>
  <c r="R58" i="92"/>
  <c r="BB57" i="92"/>
  <c r="BC57" i="92" s="1"/>
  <c r="AX57" i="92"/>
  <c r="AW57" i="92"/>
  <c r="AV57" i="92"/>
  <c r="AU57" i="92"/>
  <c r="AT57" i="92"/>
  <c r="AS57" i="92"/>
  <c r="AR57" i="92"/>
  <c r="AQ57" i="92"/>
  <c r="AP57" i="92"/>
  <c r="AO57" i="92"/>
  <c r="AN57" i="92"/>
  <c r="AM57" i="92"/>
  <c r="AK57" i="92"/>
  <c r="R57" i="92"/>
  <c r="BB56" i="92"/>
  <c r="BC56" i="92" s="1"/>
  <c r="AX56" i="92"/>
  <c r="AW56" i="92"/>
  <c r="AV56" i="92"/>
  <c r="AU56" i="92"/>
  <c r="AT56" i="92"/>
  <c r="AS56" i="92"/>
  <c r="AR56" i="92"/>
  <c r="AQ56" i="92"/>
  <c r="AP56" i="92"/>
  <c r="AO56" i="92"/>
  <c r="AN56" i="92"/>
  <c r="AM56" i="92"/>
  <c r="AK56" i="92"/>
  <c r="R56" i="92"/>
  <c r="BB55" i="92"/>
  <c r="BC55" i="92" s="1"/>
  <c r="AX55" i="92"/>
  <c r="AW55" i="92"/>
  <c r="AV55" i="92"/>
  <c r="AU55" i="92"/>
  <c r="AT55" i="92"/>
  <c r="AS55" i="92"/>
  <c r="AR55" i="92"/>
  <c r="AQ55" i="92"/>
  <c r="AP55" i="92"/>
  <c r="AO55" i="92"/>
  <c r="AN55" i="92"/>
  <c r="AM55" i="92"/>
  <c r="AK55" i="92"/>
  <c r="R55" i="92"/>
  <c r="BB54" i="92"/>
  <c r="BC54" i="92" s="1"/>
  <c r="AX54" i="92"/>
  <c r="AW54" i="92"/>
  <c r="AV54" i="92"/>
  <c r="AU54" i="92"/>
  <c r="AT54" i="92"/>
  <c r="AS54" i="92"/>
  <c r="AR54" i="92"/>
  <c r="AQ54" i="92"/>
  <c r="AP54" i="92"/>
  <c r="AO54" i="92"/>
  <c r="AN54" i="92"/>
  <c r="AM54" i="92"/>
  <c r="AK54" i="92"/>
  <c r="R54" i="92"/>
  <c r="BB53" i="92"/>
  <c r="BC53" i="92" s="1"/>
  <c r="AX53" i="92"/>
  <c r="AW53" i="92"/>
  <c r="AV53" i="92"/>
  <c r="AU53" i="92"/>
  <c r="AT53" i="92"/>
  <c r="AS53" i="92"/>
  <c r="AR53" i="92"/>
  <c r="AQ53" i="92"/>
  <c r="AP53" i="92"/>
  <c r="AO53" i="92"/>
  <c r="AN53" i="92"/>
  <c r="AM53" i="92"/>
  <c r="AK53" i="92"/>
  <c r="R53" i="92"/>
  <c r="BB52" i="92"/>
  <c r="BC52" i="92" s="1"/>
  <c r="AX52" i="92"/>
  <c r="AW52" i="92"/>
  <c r="AV52" i="92"/>
  <c r="AU52" i="92"/>
  <c r="AT52" i="92"/>
  <c r="AS52" i="92"/>
  <c r="AR52" i="92"/>
  <c r="AQ52" i="92"/>
  <c r="AP52" i="92"/>
  <c r="AO52" i="92"/>
  <c r="AN52" i="92"/>
  <c r="AM52" i="92"/>
  <c r="AK52" i="92"/>
  <c r="R52" i="92"/>
  <c r="BB51" i="92"/>
  <c r="BC51" i="92" s="1"/>
  <c r="AX51" i="92"/>
  <c r="AW51" i="92"/>
  <c r="AV51" i="92"/>
  <c r="AU51" i="92"/>
  <c r="AT51" i="92"/>
  <c r="AS51" i="92"/>
  <c r="AR51" i="92"/>
  <c r="AQ51" i="92"/>
  <c r="AP51" i="92"/>
  <c r="AO51" i="92"/>
  <c r="AN51" i="92"/>
  <c r="AM51" i="92"/>
  <c r="AK51" i="92"/>
  <c r="R51" i="92"/>
  <c r="AJ45" i="92"/>
  <c r="BB45" i="92" s="1"/>
  <c r="BC45" i="92" s="1"/>
  <c r="AI45" i="92"/>
  <c r="AG45" i="92"/>
  <c r="AF45" i="92"/>
  <c r="AE45" i="92"/>
  <c r="AD45" i="92"/>
  <c r="AC45" i="92"/>
  <c r="AB45" i="92"/>
  <c r="AA45" i="92"/>
  <c r="Z45" i="92"/>
  <c r="Y45" i="92"/>
  <c r="X45" i="92"/>
  <c r="W45" i="92"/>
  <c r="V45" i="92"/>
  <c r="U45" i="92"/>
  <c r="Q45" i="92"/>
  <c r="R45" i="92" s="1"/>
  <c r="P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J44" i="92"/>
  <c r="AI44" i="92"/>
  <c r="AG44" i="92"/>
  <c r="AF44" i="92"/>
  <c r="AX44" i="92" s="1"/>
  <c r="AE44" i="92"/>
  <c r="AD44" i="92"/>
  <c r="AC44" i="92"/>
  <c r="AB44" i="92"/>
  <c r="AT44" i="92" s="1"/>
  <c r="AA44" i="92"/>
  <c r="Z44" i="92"/>
  <c r="Y44" i="92"/>
  <c r="X44" i="92"/>
  <c r="AP44" i="92" s="1"/>
  <c r="W44" i="92"/>
  <c r="V44" i="92"/>
  <c r="Q44" i="92"/>
  <c r="R44" i="92" s="1"/>
  <c r="P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M44" i="92" s="1"/>
  <c r="AJ43" i="92"/>
  <c r="AI43" i="92"/>
  <c r="AG43" i="92"/>
  <c r="AY43" i="92" s="1"/>
  <c r="AF43" i="92"/>
  <c r="AE43" i="92"/>
  <c r="AD43" i="92"/>
  <c r="AV43" i="92" s="1"/>
  <c r="AC43" i="92"/>
  <c r="AU43" i="92" s="1"/>
  <c r="AB43" i="92"/>
  <c r="AA43" i="92"/>
  <c r="Z43" i="92"/>
  <c r="AR43" i="92" s="1"/>
  <c r="Y43" i="92"/>
  <c r="AQ43" i="92" s="1"/>
  <c r="X43" i="92"/>
  <c r="W43" i="92"/>
  <c r="V43" i="92"/>
  <c r="AN43" i="92" s="1"/>
  <c r="AM43" i="92"/>
  <c r="Q43" i="92"/>
  <c r="P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J42" i="92"/>
  <c r="AI42" i="92"/>
  <c r="AG42" i="92"/>
  <c r="AF42" i="92"/>
  <c r="AE42" i="92"/>
  <c r="AW42" i="92" s="1"/>
  <c r="AD42" i="92"/>
  <c r="AC42" i="92"/>
  <c r="AB42" i="92"/>
  <c r="AA42" i="92"/>
  <c r="AS42" i="92" s="1"/>
  <c r="Z42" i="92"/>
  <c r="Y42" i="92"/>
  <c r="X42" i="92"/>
  <c r="W42" i="92"/>
  <c r="AO42" i="92" s="1"/>
  <c r="V42" i="92"/>
  <c r="Q42" i="92"/>
  <c r="P42" i="92"/>
  <c r="N42" i="92"/>
  <c r="M42" i="92"/>
  <c r="L42" i="92"/>
  <c r="K42" i="92"/>
  <c r="J42" i="92"/>
  <c r="I42" i="92"/>
  <c r="H42" i="92"/>
  <c r="G42" i="92"/>
  <c r="F42" i="92"/>
  <c r="E42" i="92"/>
  <c r="D42" i="92"/>
  <c r="C42" i="92"/>
  <c r="B42" i="92"/>
  <c r="AM42" i="92" s="1"/>
  <c r="AK41" i="92"/>
  <c r="BA41" i="92"/>
  <c r="AY41" i="92"/>
  <c r="AX41" i="92"/>
  <c r="AW41" i="92"/>
  <c r="AV41" i="92"/>
  <c r="AU41" i="92"/>
  <c r="AT41" i="92"/>
  <c r="AS41" i="92"/>
  <c r="AR41" i="92"/>
  <c r="AQ41" i="92"/>
  <c r="AP41" i="92"/>
  <c r="AO41" i="92"/>
  <c r="AN41" i="92"/>
  <c r="AM41" i="92"/>
  <c r="R41" i="92"/>
  <c r="BB40" i="92"/>
  <c r="BC40" i="92" s="1"/>
  <c r="BA40" i="92"/>
  <c r="AY40" i="92"/>
  <c r="AX40" i="92"/>
  <c r="AW40" i="92"/>
  <c r="AV40" i="92"/>
  <c r="AU40" i="92"/>
  <c r="AT40" i="92"/>
  <c r="AS40" i="92"/>
  <c r="AR40" i="92"/>
  <c r="AQ40" i="92"/>
  <c r="AP40" i="92"/>
  <c r="AO40" i="92"/>
  <c r="AN40" i="92"/>
  <c r="AM40" i="92"/>
  <c r="AK40" i="92"/>
  <c r="R40" i="92"/>
  <c r="BB39" i="92"/>
  <c r="BC39" i="92" s="1"/>
  <c r="BA39" i="92"/>
  <c r="AY39" i="92"/>
  <c r="AX39" i="92"/>
  <c r="AW39" i="92"/>
  <c r="AV39" i="92"/>
  <c r="AU39" i="92"/>
  <c r="AT39" i="92"/>
  <c r="AS39" i="92"/>
  <c r="AR39" i="92"/>
  <c r="AQ39" i="92"/>
  <c r="AP39" i="92"/>
  <c r="AO39" i="92"/>
  <c r="AN39" i="92"/>
  <c r="AM39" i="92"/>
  <c r="AK39" i="92"/>
  <c r="R39" i="92"/>
  <c r="BB38" i="92"/>
  <c r="BC38" i="92" s="1"/>
  <c r="BA38" i="92"/>
  <c r="AY38" i="92"/>
  <c r="AX38" i="92"/>
  <c r="AW38" i="92"/>
  <c r="AV38" i="92"/>
  <c r="AU38" i="92"/>
  <c r="AT38" i="92"/>
  <c r="AS38" i="92"/>
  <c r="AR38" i="92"/>
  <c r="AQ38" i="92"/>
  <c r="AP38" i="92"/>
  <c r="AO38" i="92"/>
  <c r="AN38" i="92"/>
  <c r="AM38" i="92"/>
  <c r="AK38" i="92"/>
  <c r="R38" i="92"/>
  <c r="BB37" i="92"/>
  <c r="BA37" i="92"/>
  <c r="AY37" i="92"/>
  <c r="AX37" i="92"/>
  <c r="AW37" i="92"/>
  <c r="AV37" i="92"/>
  <c r="AU37" i="92"/>
  <c r="AT37" i="92"/>
  <c r="AS37" i="92"/>
  <c r="AR37" i="92"/>
  <c r="AQ37" i="92"/>
  <c r="AP37" i="92"/>
  <c r="AO37" i="92"/>
  <c r="AN37" i="92"/>
  <c r="AM37" i="92"/>
  <c r="AK37" i="92"/>
  <c r="R37" i="92"/>
  <c r="BB36" i="92"/>
  <c r="BA36" i="92"/>
  <c r="AY36" i="92"/>
  <c r="AX36" i="92"/>
  <c r="AW36" i="92"/>
  <c r="AV36" i="92"/>
  <c r="AU36" i="92"/>
  <c r="AT36" i="92"/>
  <c r="AS36" i="92"/>
  <c r="AR36" i="92"/>
  <c r="AQ36" i="92"/>
  <c r="AP36" i="92"/>
  <c r="AO36" i="92"/>
  <c r="AN36" i="92"/>
  <c r="AM36" i="92"/>
  <c r="AK36" i="92"/>
  <c r="R36" i="92"/>
  <c r="BB35" i="92"/>
  <c r="BA35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K35" i="92"/>
  <c r="R35" i="92"/>
  <c r="BB34" i="92"/>
  <c r="BA34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K34" i="92"/>
  <c r="R34" i="92"/>
  <c r="BB33" i="92"/>
  <c r="BA33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K33" i="92"/>
  <c r="R33" i="92"/>
  <c r="BB32" i="92"/>
  <c r="BA32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K32" i="92"/>
  <c r="R32" i="92"/>
  <c r="BB31" i="92"/>
  <c r="BA31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K31" i="92"/>
  <c r="R31" i="92"/>
  <c r="BB30" i="92"/>
  <c r="BA30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K30" i="92"/>
  <c r="R30" i="92"/>
  <c r="BB29" i="92"/>
  <c r="BA29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K29" i="92"/>
  <c r="R29" i="92"/>
  <c r="R26" i="92"/>
  <c r="R48" i="92" s="1"/>
  <c r="AK48" i="92" s="1"/>
  <c r="BC48" i="92" s="1"/>
  <c r="T24" i="92"/>
  <c r="AJ23" i="92"/>
  <c r="AK23" i="92" s="1"/>
  <c r="AI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Q23" i="92"/>
  <c r="R23" i="92" s="1"/>
  <c r="P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J22" i="92"/>
  <c r="AK22" i="92" s="1"/>
  <c r="AI22" i="92"/>
  <c r="AG22" i="92"/>
  <c r="AF22" i="92"/>
  <c r="AE22" i="92"/>
  <c r="AD22" i="92"/>
  <c r="AV22" i="92" s="1"/>
  <c r="AC22" i="92"/>
  <c r="AB22" i="92"/>
  <c r="AA22" i="92"/>
  <c r="Z22" i="92"/>
  <c r="AR22" i="92" s="1"/>
  <c r="Y22" i="92"/>
  <c r="X22" i="92"/>
  <c r="W22" i="92"/>
  <c r="V22" i="92"/>
  <c r="AN22" i="92" s="1"/>
  <c r="U22" i="92"/>
  <c r="Q22" i="92"/>
  <c r="P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J21" i="92"/>
  <c r="AI21" i="92"/>
  <c r="AG21" i="92"/>
  <c r="AF21" i="92"/>
  <c r="AX21" i="92" s="1"/>
  <c r="AE21" i="92"/>
  <c r="AD21" i="92"/>
  <c r="AC21" i="92"/>
  <c r="AB21" i="92"/>
  <c r="AT21" i="92" s="1"/>
  <c r="AA21" i="92"/>
  <c r="Z21" i="92"/>
  <c r="Y21" i="92"/>
  <c r="X21" i="92"/>
  <c r="AP21" i="92" s="1"/>
  <c r="W21" i="92"/>
  <c r="V21" i="92"/>
  <c r="U21" i="92"/>
  <c r="Q21" i="92"/>
  <c r="P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J20" i="92"/>
  <c r="AI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U20" i="92"/>
  <c r="Q20" i="92"/>
  <c r="P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V19" i="92"/>
  <c r="AM19" i="92"/>
  <c r="AY19" i="92"/>
  <c r="AX19" i="92"/>
  <c r="AW19" i="92"/>
  <c r="AU19" i="92"/>
  <c r="AT19" i="92"/>
  <c r="AS19" i="92"/>
  <c r="AR19" i="92"/>
  <c r="AQ19" i="92"/>
  <c r="AP19" i="92"/>
  <c r="AO19" i="92"/>
  <c r="AN19" i="92"/>
  <c r="A63" i="92"/>
  <c r="BB18" i="92"/>
  <c r="BC18" i="92" s="1"/>
  <c r="AY18" i="92"/>
  <c r="AY23" i="92" s="1"/>
  <c r="AX18" i="92"/>
  <c r="AW18" i="92"/>
  <c r="AV18" i="92"/>
  <c r="AU18" i="92"/>
  <c r="AU23" i="92" s="1"/>
  <c r="AT18" i="92"/>
  <c r="AS18" i="92"/>
  <c r="AR18" i="92"/>
  <c r="AQ18" i="92"/>
  <c r="AQ23" i="92" s="1"/>
  <c r="AP18" i="92"/>
  <c r="AO18" i="92"/>
  <c r="AN18" i="92"/>
  <c r="AM18" i="92"/>
  <c r="AK18" i="92"/>
  <c r="R18" i="92"/>
  <c r="BB17" i="92"/>
  <c r="BC17" i="92" s="1"/>
  <c r="AY17" i="92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K17" i="92"/>
  <c r="R17" i="92"/>
  <c r="BB16" i="92"/>
  <c r="BC16" i="92" s="1"/>
  <c r="AY16" i="92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K16" i="92"/>
  <c r="R16" i="92"/>
  <c r="BB15" i="92"/>
  <c r="BC15" i="92" s="1"/>
  <c r="AY15" i="92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K15" i="92"/>
  <c r="R15" i="92"/>
  <c r="BB14" i="92"/>
  <c r="BC14" i="92" s="1"/>
  <c r="AY14" i="92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K14" i="92"/>
  <c r="R14" i="92"/>
  <c r="BB13" i="92"/>
  <c r="BC13" i="92" s="1"/>
  <c r="AY13" i="92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K13" i="92"/>
  <c r="R13" i="92"/>
  <c r="BB12" i="92"/>
  <c r="BC12" i="92" s="1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K12" i="92"/>
  <c r="R12" i="92"/>
  <c r="BB11" i="92"/>
  <c r="BC11" i="92" s="1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K11" i="92"/>
  <c r="R11" i="92"/>
  <c r="BB10" i="92"/>
  <c r="BC10" i="92" s="1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K10" i="92"/>
  <c r="R10" i="92"/>
  <c r="BB9" i="92"/>
  <c r="BC9" i="92" s="1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K9" i="92"/>
  <c r="R9" i="92"/>
  <c r="BB8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K8" i="92"/>
  <c r="R8" i="92"/>
  <c r="BB7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K7" i="92"/>
  <c r="R7" i="92"/>
  <c r="AJ67" i="91"/>
  <c r="AI67" i="91"/>
  <c r="BA67" i="91" s="1"/>
  <c r="AG67" i="91"/>
  <c r="AF67" i="91"/>
  <c r="AE67" i="91"/>
  <c r="AD67" i="91"/>
  <c r="AC67" i="91"/>
  <c r="AB67" i="91"/>
  <c r="AA67" i="91"/>
  <c r="Z67" i="91"/>
  <c r="Y67" i="91"/>
  <c r="X67" i="91"/>
  <c r="W67" i="91"/>
  <c r="V67" i="91"/>
  <c r="U67" i="91"/>
  <c r="N67" i="91"/>
  <c r="M67" i="91"/>
  <c r="L67" i="91"/>
  <c r="K67" i="91"/>
  <c r="J67" i="91"/>
  <c r="I67" i="91"/>
  <c r="H67" i="91"/>
  <c r="G67" i="91"/>
  <c r="F67" i="91"/>
  <c r="E67" i="91"/>
  <c r="D67" i="91"/>
  <c r="C67" i="91"/>
  <c r="B67" i="91"/>
  <c r="AJ66" i="91"/>
  <c r="AI66" i="91"/>
  <c r="BA66" i="91" s="1"/>
  <c r="AG66" i="91"/>
  <c r="AF66" i="91"/>
  <c r="AE66" i="91"/>
  <c r="AD66" i="91"/>
  <c r="AC66" i="91"/>
  <c r="AB66" i="91"/>
  <c r="AA66" i="91"/>
  <c r="Z66" i="91"/>
  <c r="Y66" i="91"/>
  <c r="X66" i="91"/>
  <c r="W66" i="91"/>
  <c r="V66" i="91"/>
  <c r="U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J65" i="91"/>
  <c r="AI65" i="91"/>
  <c r="BA65" i="91" s="1"/>
  <c r="AG65" i="91"/>
  <c r="AF65" i="91"/>
  <c r="AE65" i="91"/>
  <c r="AD65" i="91"/>
  <c r="AC65" i="91"/>
  <c r="AB65" i="91"/>
  <c r="AA65" i="91"/>
  <c r="Z65" i="91"/>
  <c r="Y65" i="91"/>
  <c r="X65" i="91"/>
  <c r="W65" i="91"/>
  <c r="V65" i="91"/>
  <c r="U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J64" i="91"/>
  <c r="BB64" i="91" s="1"/>
  <c r="AI64" i="91"/>
  <c r="BA64" i="91" s="1"/>
  <c r="AG64" i="91"/>
  <c r="AF64" i="91"/>
  <c r="AE64" i="91"/>
  <c r="AD64" i="91"/>
  <c r="AC64" i="91"/>
  <c r="AU64" i="91" s="1"/>
  <c r="AB64" i="91"/>
  <c r="AA64" i="91"/>
  <c r="Z64" i="91"/>
  <c r="Y64" i="91"/>
  <c r="AQ64" i="91" s="1"/>
  <c r="X64" i="91"/>
  <c r="W64" i="91"/>
  <c r="V64" i="91"/>
  <c r="U64" i="91"/>
  <c r="AM64" i="91" s="1"/>
  <c r="N64" i="91"/>
  <c r="M64" i="91"/>
  <c r="L64" i="91"/>
  <c r="K64" i="91"/>
  <c r="J64" i="91"/>
  <c r="I64" i="91"/>
  <c r="H64" i="91"/>
  <c r="G64" i="91"/>
  <c r="F64" i="91"/>
  <c r="E64" i="91"/>
  <c r="D64" i="91"/>
  <c r="C64" i="91"/>
  <c r="A63" i="91"/>
  <c r="BC62" i="91"/>
  <c r="AY62" i="9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K62" i="91"/>
  <c r="BC61" i="91"/>
  <c r="AY61" i="9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K61" i="91"/>
  <c r="BC60" i="91"/>
  <c r="AY60" i="9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K60" i="91"/>
  <c r="AY59" i="9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K59" i="91"/>
  <c r="AY58" i="9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K58" i="91"/>
  <c r="AY57" i="9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K57" i="9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K56" i="91"/>
  <c r="BC55" i="9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K55" i="91"/>
  <c r="BC54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K54" i="91"/>
  <c r="BC53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K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K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K51" i="91"/>
  <c r="BC48" i="91"/>
  <c r="BC45" i="91"/>
  <c r="AK45" i="91"/>
  <c r="AG45" i="91"/>
  <c r="AF45" i="91"/>
  <c r="AE45" i="91"/>
  <c r="AD45" i="91"/>
  <c r="AC45" i="91"/>
  <c r="AB45" i="91"/>
  <c r="AA45" i="91"/>
  <c r="Z45" i="91"/>
  <c r="Y45" i="91"/>
  <c r="X45" i="91"/>
  <c r="W45" i="91"/>
  <c r="V45" i="91"/>
  <c r="U45" i="91"/>
  <c r="N45" i="91"/>
  <c r="M45" i="91"/>
  <c r="L45" i="91"/>
  <c r="K45" i="91"/>
  <c r="J45" i="91"/>
  <c r="I45" i="91"/>
  <c r="H45" i="91"/>
  <c r="G45" i="91"/>
  <c r="F45" i="91"/>
  <c r="E45" i="91"/>
  <c r="D45" i="91"/>
  <c r="C45" i="91"/>
  <c r="B45" i="91"/>
  <c r="AG44" i="91"/>
  <c r="AF44" i="91"/>
  <c r="AE44" i="91"/>
  <c r="AD44" i="91"/>
  <c r="AC44" i="91"/>
  <c r="AB44" i="91"/>
  <c r="AA44" i="91"/>
  <c r="Z44" i="91"/>
  <c r="Y44" i="91"/>
  <c r="X44" i="91"/>
  <c r="W44" i="91"/>
  <c r="V44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B44" i="91"/>
  <c r="AJ43" i="91"/>
  <c r="AK43" i="91" s="1"/>
  <c r="AG43" i="91"/>
  <c r="AF43" i="91"/>
  <c r="AE43" i="91"/>
  <c r="AD43" i="91"/>
  <c r="AC43" i="91"/>
  <c r="AB43" i="91"/>
  <c r="AA43" i="91"/>
  <c r="Z43" i="91"/>
  <c r="Y43" i="91"/>
  <c r="X43" i="91"/>
  <c r="W43" i="91"/>
  <c r="V43" i="9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AJ42" i="91"/>
  <c r="BB42" i="91" s="1"/>
  <c r="AG42" i="91"/>
  <c r="AF42" i="91"/>
  <c r="AE42" i="91"/>
  <c r="AD42" i="91"/>
  <c r="AC42" i="91"/>
  <c r="AB42" i="91"/>
  <c r="AA42" i="91"/>
  <c r="Z42" i="91"/>
  <c r="Y42" i="91"/>
  <c r="X42" i="91"/>
  <c r="W42" i="91"/>
  <c r="V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V41" i="91"/>
  <c r="AN41" i="91"/>
  <c r="A41" i="91"/>
  <c r="BC40" i="91"/>
  <c r="AY40" i="91"/>
  <c r="AX40" i="91"/>
  <c r="AW40" i="91"/>
  <c r="AV40" i="91"/>
  <c r="AU40" i="91"/>
  <c r="AT40" i="91"/>
  <c r="AS40" i="91"/>
  <c r="AR40" i="91"/>
  <c r="AQ40" i="91"/>
  <c r="AP40" i="91"/>
  <c r="AO40" i="91"/>
  <c r="AN40" i="91"/>
  <c r="AM40" i="91"/>
  <c r="AK40" i="91"/>
  <c r="BC39" i="91"/>
  <c r="AY39" i="91"/>
  <c r="AX39" i="91"/>
  <c r="AW39" i="91"/>
  <c r="AV39" i="91"/>
  <c r="AU39" i="91"/>
  <c r="AT39" i="91"/>
  <c r="AS39" i="91"/>
  <c r="AR39" i="91"/>
  <c r="AQ39" i="91"/>
  <c r="AP39" i="91"/>
  <c r="AO39" i="91"/>
  <c r="AN39" i="91"/>
  <c r="AM39" i="91"/>
  <c r="AK39" i="91"/>
  <c r="AY38" i="91"/>
  <c r="AX38" i="91"/>
  <c r="AW38" i="91"/>
  <c r="AV38" i="91"/>
  <c r="AU38" i="91"/>
  <c r="AT38" i="91"/>
  <c r="AS38" i="91"/>
  <c r="AR38" i="91"/>
  <c r="AQ38" i="91"/>
  <c r="AP38" i="91"/>
  <c r="AO38" i="91"/>
  <c r="AN38" i="91"/>
  <c r="AM38" i="91"/>
  <c r="AK38" i="91"/>
  <c r="AY37" i="91"/>
  <c r="AX37" i="91"/>
  <c r="AW37" i="91"/>
  <c r="AV37" i="91"/>
  <c r="AU37" i="91"/>
  <c r="AT37" i="91"/>
  <c r="AS37" i="91"/>
  <c r="AR37" i="91"/>
  <c r="AQ37" i="91"/>
  <c r="AP37" i="91"/>
  <c r="AO37" i="91"/>
  <c r="AN37" i="91"/>
  <c r="AM37" i="91"/>
  <c r="AK37" i="91"/>
  <c r="AY36" i="91"/>
  <c r="AX36" i="91"/>
  <c r="AW36" i="91"/>
  <c r="AV36" i="91"/>
  <c r="AU36" i="91"/>
  <c r="AT36" i="91"/>
  <c r="AS36" i="91"/>
  <c r="AR36" i="91"/>
  <c r="AQ36" i="91"/>
  <c r="AP36" i="91"/>
  <c r="AO36" i="91"/>
  <c r="AN36" i="91"/>
  <c r="AM36" i="91"/>
  <c r="AK36" i="91"/>
  <c r="AY35" i="91"/>
  <c r="AX35" i="91"/>
  <c r="AW35" i="91"/>
  <c r="AV35" i="91"/>
  <c r="AU35" i="91"/>
  <c r="AT35" i="91"/>
  <c r="AS35" i="91"/>
  <c r="AR35" i="91"/>
  <c r="AQ35" i="91"/>
  <c r="AP35" i="91"/>
  <c r="AO35" i="91"/>
  <c r="AN35" i="91"/>
  <c r="AM35" i="91"/>
  <c r="AK35" i="91"/>
  <c r="AY34" i="91"/>
  <c r="AX34" i="91"/>
  <c r="AW34" i="91"/>
  <c r="AV34" i="91"/>
  <c r="AU34" i="91"/>
  <c r="AT34" i="91"/>
  <c r="AS34" i="91"/>
  <c r="AR34" i="91"/>
  <c r="AQ34" i="91"/>
  <c r="AP34" i="91"/>
  <c r="AO34" i="91"/>
  <c r="AN34" i="91"/>
  <c r="AM34" i="91"/>
  <c r="AK34" i="91"/>
  <c r="BC33" i="91"/>
  <c r="AY33" i="91"/>
  <c r="AX33" i="91"/>
  <c r="AW33" i="91"/>
  <c r="AV33" i="91"/>
  <c r="AU33" i="91"/>
  <c r="AT33" i="91"/>
  <c r="AS33" i="91"/>
  <c r="AR33" i="91"/>
  <c r="AQ33" i="91"/>
  <c r="AP33" i="91"/>
  <c r="AO33" i="91"/>
  <c r="AN33" i="91"/>
  <c r="AM33" i="91"/>
  <c r="AK33" i="91"/>
  <c r="BC32" i="91"/>
  <c r="AY32" i="91"/>
  <c r="AX32" i="91"/>
  <c r="AW32" i="91"/>
  <c r="AV32" i="91"/>
  <c r="AU32" i="91"/>
  <c r="AT32" i="91"/>
  <c r="AS32" i="91"/>
  <c r="AR32" i="91"/>
  <c r="AQ32" i="91"/>
  <c r="AP32" i="91"/>
  <c r="AO32" i="91"/>
  <c r="AN32" i="91"/>
  <c r="AM32" i="91"/>
  <c r="AK32" i="91"/>
  <c r="BC31" i="91"/>
  <c r="AY31" i="91"/>
  <c r="AX31" i="91"/>
  <c r="AW31" i="91"/>
  <c r="AV31" i="91"/>
  <c r="AU31" i="91"/>
  <c r="AT31" i="91"/>
  <c r="AS31" i="91"/>
  <c r="AR31" i="91"/>
  <c r="AQ31" i="91"/>
  <c r="AP31" i="91"/>
  <c r="AO31" i="91"/>
  <c r="AN31" i="91"/>
  <c r="AM31" i="91"/>
  <c r="AK31" i="91"/>
  <c r="AY30" i="91"/>
  <c r="AX30" i="91"/>
  <c r="AW30" i="91"/>
  <c r="AV30" i="91"/>
  <c r="AU30" i="91"/>
  <c r="AT30" i="91"/>
  <c r="AS30" i="91"/>
  <c r="AR30" i="91"/>
  <c r="AQ30" i="91"/>
  <c r="AP30" i="91"/>
  <c r="AO30" i="91"/>
  <c r="AN30" i="91"/>
  <c r="AM30" i="91"/>
  <c r="AK30" i="91"/>
  <c r="AM29" i="91"/>
  <c r="AK29" i="91"/>
  <c r="BC26" i="91"/>
  <c r="AJ23" i="91"/>
  <c r="AI23" i="91"/>
  <c r="BA23" i="91" s="1"/>
  <c r="AG23" i="91"/>
  <c r="AF23" i="91"/>
  <c r="AE23" i="91"/>
  <c r="AD23" i="91"/>
  <c r="AC23" i="91"/>
  <c r="AB23" i="91"/>
  <c r="AA23" i="91"/>
  <c r="Z23" i="91"/>
  <c r="Y23" i="91"/>
  <c r="X23" i="91"/>
  <c r="W23" i="91"/>
  <c r="V23" i="91"/>
  <c r="U23" i="91"/>
  <c r="N23" i="91"/>
  <c r="M23" i="91"/>
  <c r="L23" i="91"/>
  <c r="K23" i="91"/>
  <c r="J23" i="91"/>
  <c r="I23" i="91"/>
  <c r="H23" i="91"/>
  <c r="G23" i="91"/>
  <c r="F23" i="91"/>
  <c r="E23" i="91"/>
  <c r="D23" i="91"/>
  <c r="C23" i="91"/>
  <c r="B23" i="91"/>
  <c r="AJ22" i="91"/>
  <c r="AI22" i="91"/>
  <c r="BA22" i="91" s="1"/>
  <c r="AG22" i="91"/>
  <c r="AF22" i="91"/>
  <c r="AE22" i="91"/>
  <c r="AD22" i="91"/>
  <c r="AC22" i="91"/>
  <c r="AB22" i="91"/>
  <c r="AA22" i="91"/>
  <c r="Z22" i="91"/>
  <c r="Y22" i="91"/>
  <c r="X22" i="91"/>
  <c r="W22" i="91"/>
  <c r="V22" i="91"/>
  <c r="U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J21" i="91"/>
  <c r="AI21" i="91"/>
  <c r="BA21" i="91" s="1"/>
  <c r="AG21" i="91"/>
  <c r="AF21" i="91"/>
  <c r="AE21" i="91"/>
  <c r="AD21" i="91"/>
  <c r="AC21" i="91"/>
  <c r="AB21" i="91"/>
  <c r="AA21" i="91"/>
  <c r="Z21" i="91"/>
  <c r="Y21" i="91"/>
  <c r="X21" i="91"/>
  <c r="W21" i="91"/>
  <c r="V21" i="91"/>
  <c r="U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J20" i="91"/>
  <c r="AI20" i="91"/>
  <c r="BA20" i="91" s="1"/>
  <c r="AG20" i="91"/>
  <c r="AF20" i="91"/>
  <c r="AE20" i="91"/>
  <c r="AD20" i="91"/>
  <c r="AC20" i="91"/>
  <c r="AB20" i="91"/>
  <c r="AA20" i="91"/>
  <c r="Z20" i="91"/>
  <c r="Y20" i="91"/>
  <c r="X20" i="91"/>
  <c r="W20" i="91"/>
  <c r="V20" i="91"/>
  <c r="U20" i="91"/>
  <c r="Q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BC18" i="91"/>
  <c r="AY18" i="9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K18" i="91"/>
  <c r="BC17" i="91"/>
  <c r="AY17" i="9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K17" i="91"/>
  <c r="BC16" i="91"/>
  <c r="AY16" i="9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K16" i="91"/>
  <c r="BC15" i="91"/>
  <c r="AY15" i="9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K15" i="91"/>
  <c r="BC14" i="91"/>
  <c r="AY14" i="9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K14" i="91"/>
  <c r="BC13" i="9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K13" i="91"/>
  <c r="BC12" i="91"/>
  <c r="AY12" i="9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K12" i="91"/>
  <c r="BC11" i="9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K11" i="91"/>
  <c r="BC10" i="9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K10" i="91"/>
  <c r="BC9" i="9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K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K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K7" i="91"/>
  <c r="BC35" i="92" l="1"/>
  <c r="AK44" i="92"/>
  <c r="BC37" i="92"/>
  <c r="R66" i="92"/>
  <c r="R22" i="92"/>
  <c r="AK43" i="92"/>
  <c r="BC36" i="92"/>
  <c r="AK21" i="92"/>
  <c r="E58" i="93"/>
  <c r="E53" i="93"/>
  <c r="E47" i="93"/>
  <c r="E56" i="93"/>
  <c r="AK65" i="92"/>
  <c r="R65" i="92"/>
  <c r="BC34" i="92"/>
  <c r="R43" i="92"/>
  <c r="R21" i="92"/>
  <c r="E59" i="93"/>
  <c r="AK65" i="91"/>
  <c r="BB65" i="91"/>
  <c r="BC65" i="91" s="1"/>
  <c r="BB66" i="91"/>
  <c r="BC66" i="91" s="1"/>
  <c r="BB67" i="91"/>
  <c r="BC67" i="91" s="1"/>
  <c r="AK21" i="91"/>
  <c r="BB21" i="91"/>
  <c r="BC21" i="91" s="1"/>
  <c r="BB22" i="91"/>
  <c r="BC22" i="91" s="1"/>
  <c r="BB23" i="91"/>
  <c r="BC23" i="91" s="1"/>
  <c r="R20" i="91"/>
  <c r="BB20" i="91"/>
  <c r="BC20" i="91" s="1"/>
  <c r="E54" i="93"/>
  <c r="BC31" i="92"/>
  <c r="BC32" i="92"/>
  <c r="BC33" i="92"/>
  <c r="AO67" i="91"/>
  <c r="AS67" i="91"/>
  <c r="AQ67" i="91"/>
  <c r="AO42" i="91"/>
  <c r="AS42" i="91"/>
  <c r="AO44" i="91"/>
  <c r="AS44" i="91"/>
  <c r="AW44" i="91"/>
  <c r="AS23" i="91"/>
  <c r="AO20" i="91"/>
  <c r="AS20" i="91"/>
  <c r="AW20" i="91"/>
  <c r="AM21" i="91"/>
  <c r="AQ21" i="91"/>
  <c r="AU21" i="91"/>
  <c r="AY21" i="91"/>
  <c r="AO22" i="91"/>
  <c r="AS22" i="91"/>
  <c r="AW22" i="91"/>
  <c r="AM23" i="91"/>
  <c r="AQ23" i="91"/>
  <c r="AU23" i="91"/>
  <c r="AY23" i="91"/>
  <c r="AP44" i="91"/>
  <c r="AT44" i="91"/>
  <c r="AX44" i="91"/>
  <c r="AN45" i="91"/>
  <c r="AR45" i="91"/>
  <c r="AV45" i="91"/>
  <c r="AM66" i="91"/>
  <c r="AQ66" i="91"/>
  <c r="AU66" i="91"/>
  <c r="AY66" i="91"/>
  <c r="AP67" i="91"/>
  <c r="AT67" i="91"/>
  <c r="AM43" i="91"/>
  <c r="AQ43" i="91"/>
  <c r="AU43" i="91"/>
  <c r="AO65" i="91"/>
  <c r="AS65" i="91"/>
  <c r="AW65" i="91"/>
  <c r="AN66" i="91"/>
  <c r="E55" i="93"/>
  <c r="E49" i="93"/>
  <c r="E48" i="93"/>
  <c r="E50" i="93"/>
  <c r="E57" i="93"/>
  <c r="E51" i="93"/>
  <c r="K36" i="93"/>
  <c r="K27" i="93"/>
  <c r="K35" i="93"/>
  <c r="K31" i="93"/>
  <c r="K39" i="93"/>
  <c r="K32" i="93"/>
  <c r="K30" i="93"/>
  <c r="K37" i="93"/>
  <c r="K29" i="93"/>
  <c r="K34" i="93"/>
  <c r="R42" i="92"/>
  <c r="BA23" i="92"/>
  <c r="R20" i="92"/>
  <c r="BA64" i="92"/>
  <c r="L55" i="93"/>
  <c r="L58" i="93"/>
  <c r="L56" i="93"/>
  <c r="O40" i="93"/>
  <c r="K28" i="93"/>
  <c r="K38" i="93"/>
  <c r="BA21" i="92"/>
  <c r="BC42" i="91"/>
  <c r="L38" i="93"/>
  <c r="BA66" i="92"/>
  <c r="BC66" i="92" s="1"/>
  <c r="R64" i="92"/>
  <c r="AK42" i="92"/>
  <c r="AK20" i="92"/>
  <c r="AK64" i="91"/>
  <c r="L49" i="93"/>
  <c r="BA20" i="92"/>
  <c r="BA22" i="92"/>
  <c r="K56" i="93"/>
  <c r="K59" i="93"/>
  <c r="M60" i="93"/>
  <c r="Q47" i="93"/>
  <c r="K54" i="93"/>
  <c r="K57" i="93"/>
  <c r="O60" i="93"/>
  <c r="K48" i="93"/>
  <c r="K51" i="93"/>
  <c r="K58" i="93"/>
  <c r="K49" i="93"/>
  <c r="L35" i="93"/>
  <c r="L15" i="93"/>
  <c r="L18" i="93"/>
  <c r="L9" i="93"/>
  <c r="Q7" i="93"/>
  <c r="BA65" i="92"/>
  <c r="BA67" i="92"/>
  <c r="AY63" i="91"/>
  <c r="AY64" i="91"/>
  <c r="AW67" i="91"/>
  <c r="AX63" i="91"/>
  <c r="AY43" i="91"/>
  <c r="AW42" i="91"/>
  <c r="AY41" i="91"/>
  <c r="K55" i="93"/>
  <c r="L50" i="93"/>
  <c r="Q50" i="93"/>
  <c r="K52" i="93"/>
  <c r="K47" i="93"/>
  <c r="K50" i="93"/>
  <c r="AP45" i="91"/>
  <c r="AX45" i="91"/>
  <c r="AP41" i="91"/>
  <c r="AO45" i="91"/>
  <c r="AW45" i="91"/>
  <c r="AY19" i="91"/>
  <c r="AQ19" i="91"/>
  <c r="AS63" i="91"/>
  <c r="AR43" i="91"/>
  <c r="AM44" i="91"/>
  <c r="AU44" i="91"/>
  <c r="AN64" i="91"/>
  <c r="AR64" i="91"/>
  <c r="AV64" i="91"/>
  <c r="AP65" i="91"/>
  <c r="AT65" i="91"/>
  <c r="AX65" i="91"/>
  <c r="AR66" i="91"/>
  <c r="AV66" i="91"/>
  <c r="AX67" i="91"/>
  <c r="AV67" i="91"/>
  <c r="AM41" i="91"/>
  <c r="AO63" i="91"/>
  <c r="AN20" i="91"/>
  <c r="AR20" i="91"/>
  <c r="AV20" i="91"/>
  <c r="AP21" i="91"/>
  <c r="AT21" i="91"/>
  <c r="AX21" i="91"/>
  <c r="AN22" i="91"/>
  <c r="AR22" i="91"/>
  <c r="AV22" i="91"/>
  <c r="AP23" i="91"/>
  <c r="AT23" i="91"/>
  <c r="AX23" i="91"/>
  <c r="AN42" i="91"/>
  <c r="AR42" i="91"/>
  <c r="AV42" i="91"/>
  <c r="AP43" i="91"/>
  <c r="AT43" i="91"/>
  <c r="AX43" i="91"/>
  <c r="AR44" i="91"/>
  <c r="AM45" i="91"/>
  <c r="AQ45" i="91"/>
  <c r="AU45" i="91"/>
  <c r="AY45" i="91"/>
  <c r="BC52" i="91"/>
  <c r="AT41" i="91"/>
  <c r="AP20" i="91"/>
  <c r="AT20" i="91"/>
  <c r="AX20" i="91"/>
  <c r="AN21" i="91"/>
  <c r="AR21" i="91"/>
  <c r="AV21" i="91"/>
  <c r="AP22" i="91"/>
  <c r="AT22" i="91"/>
  <c r="AX22" i="91"/>
  <c r="AN23" i="91"/>
  <c r="AR23" i="91"/>
  <c r="AV23" i="91"/>
  <c r="BC30" i="91"/>
  <c r="AP42" i="91"/>
  <c r="AT42" i="91"/>
  <c r="AX42" i="91"/>
  <c r="AN43" i="91"/>
  <c r="AV43" i="91"/>
  <c r="AS45" i="91"/>
  <c r="AO64" i="91"/>
  <c r="AS64" i="91"/>
  <c r="AW64" i="91"/>
  <c r="AM65" i="91"/>
  <c r="AQ65" i="91"/>
  <c r="AU65" i="91"/>
  <c r="AY65" i="91"/>
  <c r="AO66" i="91"/>
  <c r="AS66" i="91"/>
  <c r="AW66" i="91"/>
  <c r="AM67" i="91"/>
  <c r="AU67" i="91"/>
  <c r="AY67" i="91"/>
  <c r="AT19" i="91"/>
  <c r="AO41" i="91"/>
  <c r="AV63" i="91"/>
  <c r="AN44" i="91"/>
  <c r="AV44" i="91"/>
  <c r="AX41" i="91"/>
  <c r="BC7" i="91"/>
  <c r="BC8" i="91"/>
  <c r="AM20" i="91"/>
  <c r="AQ20" i="91"/>
  <c r="AU20" i="91"/>
  <c r="AY20" i="91"/>
  <c r="AO21" i="91"/>
  <c r="AS21" i="91"/>
  <c r="AW21" i="91"/>
  <c r="AM22" i="91"/>
  <c r="AQ22" i="91"/>
  <c r="AU22" i="91"/>
  <c r="AY22" i="91"/>
  <c r="AO23" i="91"/>
  <c r="AW23" i="91"/>
  <c r="AM42" i="91"/>
  <c r="AQ42" i="91"/>
  <c r="AU42" i="91"/>
  <c r="AY42" i="91"/>
  <c r="AO43" i="91"/>
  <c r="AS43" i="91"/>
  <c r="AW43" i="91"/>
  <c r="AQ44" i="91"/>
  <c r="AY44" i="91"/>
  <c r="AT45" i="91"/>
  <c r="AP64" i="91"/>
  <c r="AT64" i="91"/>
  <c r="AX64" i="91"/>
  <c r="AN65" i="91"/>
  <c r="AR65" i="91"/>
  <c r="AV65" i="91"/>
  <c r="AP66" i="91"/>
  <c r="AT66" i="91"/>
  <c r="AX66" i="91"/>
  <c r="AN67" i="91"/>
  <c r="AR67" i="91"/>
  <c r="S14" i="72"/>
  <c r="P60" i="93"/>
  <c r="L59" i="93"/>
  <c r="L47" i="93"/>
  <c r="L57" i="93"/>
  <c r="L52" i="93"/>
  <c r="L51" i="93"/>
  <c r="L54" i="93"/>
  <c r="L53" i="93"/>
  <c r="L36" i="93"/>
  <c r="L29" i="93"/>
  <c r="L31" i="93"/>
  <c r="L32" i="93"/>
  <c r="L28" i="93"/>
  <c r="L39" i="93"/>
  <c r="M40" i="93"/>
  <c r="L34" i="93"/>
  <c r="L33" i="93"/>
  <c r="L37" i="93"/>
  <c r="L30" i="93"/>
  <c r="Q27" i="93"/>
  <c r="F33" i="93"/>
  <c r="K7" i="93"/>
  <c r="L16" i="93"/>
  <c r="K9" i="93"/>
  <c r="K15" i="93"/>
  <c r="Q13" i="93"/>
  <c r="M20" i="93"/>
  <c r="K19" i="93"/>
  <c r="K12" i="93"/>
  <c r="L13" i="93"/>
  <c r="L14" i="93"/>
  <c r="L10" i="93"/>
  <c r="L11" i="93"/>
  <c r="L12" i="93"/>
  <c r="L8" i="93"/>
  <c r="K10" i="93"/>
  <c r="K16" i="93"/>
  <c r="K14" i="93"/>
  <c r="L19" i="93"/>
  <c r="K8" i="93"/>
  <c r="O20" i="93"/>
  <c r="K18" i="93"/>
  <c r="K17" i="93"/>
  <c r="Q10" i="93"/>
  <c r="K11" i="93"/>
  <c r="L7" i="93"/>
  <c r="AR23" i="92"/>
  <c r="AV23" i="92"/>
  <c r="AP42" i="92"/>
  <c r="AT42" i="92"/>
  <c r="AM22" i="92"/>
  <c r="AP23" i="92"/>
  <c r="AT23" i="92"/>
  <c r="AX23" i="92"/>
  <c r="AV20" i="92"/>
  <c r="AO20" i="92"/>
  <c r="AS20" i="92"/>
  <c r="AW20" i="92"/>
  <c r="AM21" i="92"/>
  <c r="AQ21" i="92"/>
  <c r="AU21" i="92"/>
  <c r="AY21" i="92"/>
  <c r="AO22" i="92"/>
  <c r="AS22" i="92"/>
  <c r="AW22" i="92"/>
  <c r="AM23" i="92"/>
  <c r="AP45" i="92"/>
  <c r="AT45" i="92"/>
  <c r="AX45" i="92"/>
  <c r="AN64" i="92"/>
  <c r="AR64" i="92"/>
  <c r="AV64" i="92"/>
  <c r="AM65" i="92"/>
  <c r="AQ65" i="92"/>
  <c r="AU65" i="92"/>
  <c r="AY65" i="92"/>
  <c r="AY67" i="92"/>
  <c r="BC30" i="92"/>
  <c r="AP20" i="92"/>
  <c r="AT20" i="92"/>
  <c r="AX20" i="92"/>
  <c r="AN23" i="92"/>
  <c r="AY44" i="92"/>
  <c r="AO44" i="92"/>
  <c r="AS44" i="92"/>
  <c r="AW44" i="92"/>
  <c r="AM45" i="92"/>
  <c r="AQ45" i="92"/>
  <c r="AU45" i="92"/>
  <c r="AY45" i="92"/>
  <c r="AO64" i="92"/>
  <c r="AS64" i="92"/>
  <c r="AW64" i="92"/>
  <c r="AN65" i="92"/>
  <c r="AR65" i="92"/>
  <c r="AV65" i="92"/>
  <c r="AM20" i="92"/>
  <c r="AQ20" i="92"/>
  <c r="AU20" i="92"/>
  <c r="AY20" i="92"/>
  <c r="AN21" i="92"/>
  <c r="AR21" i="92"/>
  <c r="AV21" i="92"/>
  <c r="AP22" i="92"/>
  <c r="AT22" i="92"/>
  <c r="AX22" i="92"/>
  <c r="AX42" i="92"/>
  <c r="AQ42" i="92"/>
  <c r="AU42" i="92"/>
  <c r="AY42" i="92"/>
  <c r="AO43" i="92"/>
  <c r="AS43" i="92"/>
  <c r="AW43" i="92"/>
  <c r="AQ44" i="92"/>
  <c r="AU44" i="92"/>
  <c r="AN45" i="92"/>
  <c r="AR45" i="92"/>
  <c r="AV45" i="92"/>
  <c r="AP64" i="92"/>
  <c r="AT64" i="92"/>
  <c r="AX64" i="92"/>
  <c r="AO65" i="92"/>
  <c r="AS65" i="92"/>
  <c r="AW65" i="92"/>
  <c r="AP66" i="92"/>
  <c r="AT66" i="92"/>
  <c r="AX66" i="92"/>
  <c r="AU67" i="92"/>
  <c r="AN67" i="92"/>
  <c r="AR67" i="92"/>
  <c r="AV67" i="92"/>
  <c r="BC8" i="92"/>
  <c r="AO23" i="92"/>
  <c r="AS23" i="92"/>
  <c r="AW23" i="92"/>
  <c r="AN20" i="92"/>
  <c r="AR20" i="92"/>
  <c r="AO21" i="92"/>
  <c r="AS21" i="92"/>
  <c r="AW21" i="92"/>
  <c r="AQ22" i="92"/>
  <c r="AU22" i="92"/>
  <c r="AY22" i="92"/>
  <c r="BC29" i="92"/>
  <c r="AN42" i="92"/>
  <c r="AR42" i="92"/>
  <c r="AV42" i="92"/>
  <c r="BA42" i="92"/>
  <c r="AP43" i="92"/>
  <c r="AT43" i="92"/>
  <c r="AX43" i="92"/>
  <c r="AN44" i="92"/>
  <c r="AR44" i="92"/>
  <c r="AV44" i="92"/>
  <c r="AO45" i="92"/>
  <c r="AS45" i="92"/>
  <c r="AW45" i="92"/>
  <c r="AM64" i="92"/>
  <c r="AQ64" i="92"/>
  <c r="AU64" i="92"/>
  <c r="AY64" i="92"/>
  <c r="AP65" i="92"/>
  <c r="AT65" i="92"/>
  <c r="AX65" i="92"/>
  <c r="BB65" i="92"/>
  <c r="AM66" i="92"/>
  <c r="AQ66" i="92"/>
  <c r="AU66" i="92"/>
  <c r="AY66" i="92"/>
  <c r="AO67" i="92"/>
  <c r="AS67" i="92"/>
  <c r="AW67" i="92"/>
  <c r="P71" i="70"/>
  <c r="AK45" i="92"/>
  <c r="BC63" i="92"/>
  <c r="BB41" i="92"/>
  <c r="BC41" i="92" s="1"/>
  <c r="BA44" i="92"/>
  <c r="BA45" i="92"/>
  <c r="BA43" i="92"/>
  <c r="AK19" i="92"/>
  <c r="BC7" i="92"/>
  <c r="R19" i="92"/>
  <c r="BC29" i="91"/>
  <c r="BC41" i="91"/>
  <c r="AK67" i="91"/>
  <c r="AK66" i="91"/>
  <c r="BC51" i="91"/>
  <c r="P72" i="70"/>
  <c r="P73" i="70"/>
  <c r="P75" i="70"/>
  <c r="P70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E2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U63" i="91"/>
  <c r="AU41" i="91"/>
  <c r="AU19" i="91"/>
  <c r="AO19" i="91"/>
  <c r="AW19" i="91"/>
  <c r="AK26" i="92"/>
  <c r="BC26" i="92" s="1"/>
  <c r="AJ64" i="92"/>
  <c r="BB42" i="92"/>
  <c r="BB43" i="92"/>
  <c r="BB44" i="92"/>
  <c r="BC44" i="92" s="1"/>
  <c r="AK66" i="92"/>
  <c r="A41" i="92"/>
  <c r="BB19" i="92"/>
  <c r="BC19" i="92" s="1"/>
  <c r="BB20" i="92"/>
  <c r="BB21" i="92"/>
  <c r="BC21" i="92" s="1"/>
  <c r="BB22" i="92"/>
  <c r="BB23" i="92"/>
  <c r="BC23" i="92" s="1"/>
  <c r="AK19" i="91"/>
  <c r="AK20" i="91"/>
  <c r="AK41" i="91"/>
  <c r="AK42" i="91"/>
  <c r="BC63" i="91"/>
  <c r="BC64" i="91"/>
  <c r="AK22" i="91"/>
  <c r="AK23" i="91"/>
  <c r="BC22" i="92" l="1"/>
  <c r="BC43" i="92"/>
  <c r="BC65" i="92"/>
  <c r="E60" i="93"/>
  <c r="K40" i="93"/>
  <c r="Q40" i="93"/>
  <c r="BC20" i="92"/>
  <c r="BC42" i="92"/>
  <c r="K60" i="93"/>
  <c r="Q60" i="93"/>
  <c r="L60" i="93"/>
  <c r="K20" i="93"/>
  <c r="BC19" i="91"/>
  <c r="F60" i="93"/>
  <c r="L40" i="93"/>
  <c r="L20" i="93"/>
  <c r="Q20" i="93"/>
  <c r="F20" i="93"/>
  <c r="BB64" i="92"/>
  <c r="BC64" i="92" s="1"/>
  <c r="AK64" i="92"/>
  <c r="R21" i="87" l="1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N37" i="36"/>
  <c r="X32" i="87"/>
  <c r="W32" i="87"/>
  <c r="X31" i="87"/>
  <c r="X29" i="87"/>
  <c r="X26" i="87"/>
  <c r="W26" i="87"/>
  <c r="X23" i="87"/>
  <c r="W23" i="87"/>
  <c r="X21" i="87"/>
  <c r="W21" i="87"/>
  <c r="X20" i="87"/>
  <c r="X18" i="87"/>
  <c r="X15" i="87"/>
  <c r="W15" i="87"/>
  <c r="X12" i="87"/>
  <c r="W12" i="87"/>
  <c r="X10" i="87"/>
  <c r="W10" i="87"/>
  <c r="X9" i="87"/>
  <c r="X33" i="87" l="1"/>
  <c r="X22" i="87"/>
  <c r="X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B61" i="70"/>
  <c r="C61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K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C95" i="86"/>
  <c r="B95" i="86"/>
  <c r="F61" i="70" l="1"/>
  <c r="E95" i="86"/>
  <c r="F95" i="86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39" i="46" l="1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D53" i="2" l="1"/>
  <c r="C53" i="2"/>
  <c r="C7" i="2" l="1"/>
  <c r="D7" i="2"/>
  <c r="C10" i="2"/>
  <c r="D10" i="2"/>
  <c r="B95" i="47"/>
  <c r="C95" i="47"/>
  <c r="N28" i="66"/>
  <c r="O28" i="66"/>
  <c r="L28" i="66"/>
  <c r="F28" i="66"/>
  <c r="H95" i="47"/>
  <c r="I95" i="47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H32" i="81"/>
  <c r="I32" i="81"/>
  <c r="B61" i="3"/>
  <c r="C61" i="3"/>
  <c r="N94" i="86"/>
  <c r="O94" i="86"/>
  <c r="I95" i="46"/>
  <c r="H95" i="46"/>
  <c r="I95" i="48"/>
  <c r="H95" i="48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H32" i="70"/>
  <c r="I32" i="70"/>
  <c r="B32" i="66"/>
  <c r="C32" i="66"/>
  <c r="N58" i="47"/>
  <c r="O58" i="47"/>
  <c r="L58" i="47"/>
  <c r="F58" i="47"/>
  <c r="F32" i="70" l="1"/>
  <c r="P94" i="86"/>
  <c r="P28" i="66"/>
  <c r="P58" i="47"/>
  <c r="P29" i="66"/>
  <c r="P25" i="66"/>
  <c r="P27" i="66"/>
  <c r="P26" i="6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26" i="66"/>
  <c r="F27" i="66"/>
  <c r="F29" i="66"/>
  <c r="F30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18" i="70"/>
  <c r="O18" i="70"/>
  <c r="N91" i="68"/>
  <c r="O91" i="68"/>
  <c r="N92" i="68"/>
  <c r="O92" i="68"/>
  <c r="N93" i="68"/>
  <c r="O93" i="68"/>
  <c r="N94" i="68"/>
  <c r="O94" i="68"/>
  <c r="L92" i="68"/>
  <c r="L93" i="68"/>
  <c r="L94" i="68"/>
  <c r="F93" i="68"/>
  <c r="F94" i="68"/>
  <c r="N52" i="66"/>
  <c r="O52" i="66"/>
  <c r="L52" i="66"/>
  <c r="F52" i="66"/>
  <c r="N22" i="66"/>
  <c r="O22" i="66"/>
  <c r="N23" i="66"/>
  <c r="O23" i="66"/>
  <c r="L22" i="66"/>
  <c r="L23" i="66"/>
  <c r="F22" i="66"/>
  <c r="F23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91" i="68" l="1"/>
  <c r="P56" i="68"/>
  <c r="P92" i="68"/>
  <c r="P68" i="46"/>
  <c r="P94" i="36"/>
  <c r="P69" i="46"/>
  <c r="P58" i="83"/>
  <c r="P30" i="66"/>
  <c r="P22" i="66"/>
  <c r="P51" i="47"/>
  <c r="P54" i="81"/>
  <c r="P52" i="66"/>
  <c r="P89" i="86"/>
  <c r="P88" i="86"/>
  <c r="P94" i="68"/>
  <c r="P93" i="68"/>
  <c r="P51" i="66"/>
  <c r="P55" i="36"/>
  <c r="P53" i="81"/>
  <c r="P57" i="83"/>
  <c r="P23" i="66"/>
  <c r="P18" i="70"/>
  <c r="P56" i="83"/>
  <c r="P57" i="86"/>
  <c r="P56" i="36"/>
  <c r="P56" i="3"/>
  <c r="P55" i="83"/>
  <c r="Q5" i="2"/>
  <c r="M5" i="2"/>
  <c r="V34" i="87"/>
  <c r="U34" i="87"/>
  <c r="F34" i="87"/>
  <c r="E34" i="87"/>
  <c r="D34" i="87"/>
  <c r="C34" i="87"/>
  <c r="B34" i="87"/>
  <c r="V32" i="87"/>
  <c r="U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V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V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V26" i="87"/>
  <c r="U26" i="87"/>
  <c r="T26" i="87"/>
  <c r="V23" i="87"/>
  <c r="U23" i="87"/>
  <c r="F23" i="87"/>
  <c r="E23" i="87"/>
  <c r="D23" i="87"/>
  <c r="C23" i="87"/>
  <c r="B23" i="87"/>
  <c r="V21" i="87"/>
  <c r="U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K19" i="87"/>
  <c r="AK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K17" i="87"/>
  <c r="AK16" i="87"/>
  <c r="AK15" i="87"/>
  <c r="V15" i="87"/>
  <c r="U15" i="87"/>
  <c r="T15" i="87"/>
  <c r="AK14" i="87"/>
  <c r="U14" i="87"/>
  <c r="U25" i="87" s="1"/>
  <c r="AK13" i="87"/>
  <c r="AK12" i="87"/>
  <c r="V12" i="87"/>
  <c r="U12" i="87"/>
  <c r="F12" i="87"/>
  <c r="E12" i="87"/>
  <c r="D12" i="87"/>
  <c r="C12" i="87"/>
  <c r="B12" i="87"/>
  <c r="AK11" i="87"/>
  <c r="AK10" i="87"/>
  <c r="V10" i="87"/>
  <c r="U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K9" i="87"/>
  <c r="V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K8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Q22" i="87" l="1"/>
  <c r="Q11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V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V22" i="87"/>
  <c r="V11" i="87"/>
  <c r="D33" i="87"/>
  <c r="L33" i="87"/>
  <c r="G22" i="87"/>
  <c r="O22" i="87"/>
  <c r="J7" i="87"/>
  <c r="K11" i="87" l="1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N83" i="68"/>
  <c r="O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51" i="48"/>
  <c r="P48" i="66"/>
  <c r="P52" i="86"/>
  <c r="P56" i="46"/>
  <c r="P55" i="46"/>
  <c r="P55" i="81"/>
  <c r="P58" i="68"/>
  <c r="P52" i="48"/>
  <c r="P53" i="47"/>
  <c r="P53" i="86"/>
  <c r="P79" i="68"/>
  <c r="P54" i="47"/>
  <c r="P58" i="3"/>
  <c r="P80" i="68"/>
  <c r="P59" i="86"/>
  <c r="P57" i="3"/>
  <c r="P54" i="66"/>
  <c r="P55" i="47"/>
  <c r="N77" i="68" l="1"/>
  <c r="O77" i="68"/>
  <c r="N78" i="68"/>
  <c r="O78" i="68"/>
  <c r="L77" i="68"/>
  <c r="L78" i="68"/>
  <c r="F77" i="68"/>
  <c r="I61" i="68"/>
  <c r="H61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F89" i="48"/>
  <c r="F90" i="48"/>
  <c r="F91" i="48"/>
  <c r="L59" i="48"/>
  <c r="N60" i="46"/>
  <c r="O60" i="46"/>
  <c r="L60" i="46"/>
  <c r="F60" i="46"/>
  <c r="P65" i="66" l="1"/>
  <c r="P60" i="46"/>
  <c r="P81" i="68"/>
  <c r="P67" i="66"/>
  <c r="P62" i="66"/>
  <c r="P15" i="66"/>
  <c r="P12" i="66"/>
  <c r="P13" i="66"/>
  <c r="P14" i="66"/>
  <c r="P10" i="66"/>
  <c r="P9" i="66"/>
  <c r="P11" i="66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I95" i="86"/>
  <c r="H95" i="86"/>
  <c r="D95" i="86"/>
  <c r="K94" i="86"/>
  <c r="J94" i="86"/>
  <c r="D94" i="86"/>
  <c r="K93" i="86"/>
  <c r="J93" i="86"/>
  <c r="D93" i="86"/>
  <c r="K92" i="86"/>
  <c r="J92" i="86"/>
  <c r="D92" i="86"/>
  <c r="K91" i="86"/>
  <c r="J91" i="86"/>
  <c r="D91" i="86"/>
  <c r="K90" i="86"/>
  <c r="J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E83" i="86"/>
  <c r="D83" i="86"/>
  <c r="K82" i="86"/>
  <c r="J82" i="86"/>
  <c r="E82" i="86"/>
  <c r="D82" i="86"/>
  <c r="K81" i="86"/>
  <c r="J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K61" i="86"/>
  <c r="J61" i="86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E32" i="86"/>
  <c r="K31" i="86"/>
  <c r="J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E96" i="86" l="1"/>
  <c r="H15" i="85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6" i="86"/>
  <c r="P78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K95" i="83"/>
  <c r="E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K87" i="83"/>
  <c r="J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K79" i="83"/>
  <c r="J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L48" i="83"/>
  <c r="K48" i="83"/>
  <c r="F48" i="83"/>
  <c r="E48" i="83"/>
  <c r="D48" i="83"/>
  <c r="K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K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K25" i="83"/>
  <c r="F25" i="83"/>
  <c r="E25" i="83"/>
  <c r="D25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D95" i="8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K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F83" i="66" l="1"/>
  <c r="H15" i="80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51" i="83"/>
  <c r="N61" i="83"/>
  <c r="P49" i="83"/>
  <c r="P52" i="83"/>
  <c r="P54" i="83"/>
  <c r="P50" i="83"/>
  <c r="F61" i="83"/>
  <c r="P41" i="83"/>
  <c r="P42" i="83"/>
  <c r="P45" i="83"/>
  <c r="E61" i="83"/>
  <c r="E62" i="83" s="1"/>
  <c r="J33" i="83"/>
  <c r="D33" i="83"/>
  <c r="P7" i="83"/>
  <c r="P8" i="83"/>
  <c r="P9" i="83"/>
  <c r="P13" i="83"/>
  <c r="P14" i="83"/>
  <c r="P17" i="83"/>
  <c r="P25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L82" i="48" l="1"/>
  <c r="F82" i="48"/>
  <c r="B95" i="36" l="1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8" l="1"/>
  <c r="C32" i="48"/>
  <c r="H32" i="48"/>
  <c r="I32" i="48"/>
  <c r="N32" i="48" l="1"/>
  <c r="O32" i="48"/>
  <c r="L32" i="48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N10" i="72"/>
  <c r="M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N15" i="72" l="1"/>
  <c r="H15" i="74"/>
  <c r="M15" i="72"/>
  <c r="G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I61" i="70"/>
  <c r="H61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K31" i="68"/>
  <c r="J31" i="68"/>
  <c r="F31" i="68"/>
  <c r="E31" i="68"/>
  <c r="D31" i="68"/>
  <c r="K30" i="68"/>
  <c r="J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P6" i="67"/>
  <c r="R6" i="67" s="1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H83" i="66"/>
  <c r="N83" i="66" s="1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E31" i="66"/>
  <c r="K30" i="66"/>
  <c r="E30" i="66"/>
  <c r="K29" i="66"/>
  <c r="E29" i="66"/>
  <c r="K28" i="66"/>
  <c r="E28" i="66"/>
  <c r="K27" i="66"/>
  <c r="E27" i="66"/>
  <c r="K26" i="66"/>
  <c r="E26" i="66"/>
  <c r="K25" i="66"/>
  <c r="E25" i="66"/>
  <c r="K24" i="66"/>
  <c r="E24" i="66"/>
  <c r="K23" i="66"/>
  <c r="E23" i="66"/>
  <c r="K22" i="66"/>
  <c r="E22" i="66"/>
  <c r="K21" i="66"/>
  <c r="E21" i="66"/>
  <c r="K20" i="66"/>
  <c r="E20" i="66"/>
  <c r="K19" i="66"/>
  <c r="E19" i="66"/>
  <c r="K18" i="66"/>
  <c r="E18" i="66"/>
  <c r="K17" i="66"/>
  <c r="E17" i="66"/>
  <c r="K16" i="66"/>
  <c r="E16" i="66"/>
  <c r="K15" i="66"/>
  <c r="E15" i="66"/>
  <c r="K14" i="66"/>
  <c r="E14" i="66"/>
  <c r="K13" i="66"/>
  <c r="E13" i="66"/>
  <c r="K12" i="66"/>
  <c r="E12" i="66"/>
  <c r="K11" i="66"/>
  <c r="E11" i="66"/>
  <c r="K10" i="66"/>
  <c r="E10" i="66"/>
  <c r="K9" i="66"/>
  <c r="E9" i="66"/>
  <c r="O8" i="66"/>
  <c r="N8" i="66"/>
  <c r="K8" i="66"/>
  <c r="F8" i="66"/>
  <c r="E8" i="66"/>
  <c r="O7" i="66"/>
  <c r="N7" i="66"/>
  <c r="L7" i="66"/>
  <c r="K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61" i="70" l="1"/>
  <c r="D96" i="68"/>
  <c r="L83" i="66"/>
  <c r="O83" i="66"/>
  <c r="P83" i="66" s="1"/>
  <c r="N61" i="70"/>
  <c r="O61" i="70"/>
  <c r="E33" i="68"/>
  <c r="F55" i="66"/>
  <c r="L55" i="66"/>
  <c r="D94" i="70"/>
  <c r="D95" i="70" s="1"/>
  <c r="E62" i="68"/>
  <c r="D83" i="66"/>
  <c r="D84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7" i="68"/>
  <c r="P9" i="68"/>
  <c r="P11" i="68"/>
  <c r="P13" i="68"/>
  <c r="P15" i="68"/>
  <c r="P17" i="68"/>
  <c r="P19" i="68"/>
  <c r="P21" i="68"/>
  <c r="P23" i="68"/>
  <c r="P25" i="68"/>
  <c r="P29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J95" i="68"/>
  <c r="K95" i="68"/>
  <c r="L6" i="67"/>
  <c r="L8" i="67" s="1"/>
  <c r="N8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R8" i="67" l="1"/>
  <c r="P61" i="70"/>
  <c r="P95" i="68"/>
  <c r="E62" i="70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E60" i="48"/>
  <c r="D60" i="48"/>
  <c r="K59" i="48"/>
  <c r="E59" i="48"/>
  <c r="D59" i="48"/>
  <c r="K58" i="48"/>
  <c r="E58" i="48"/>
  <c r="D58" i="48"/>
  <c r="K57" i="48"/>
  <c r="E57" i="48"/>
  <c r="D57" i="48"/>
  <c r="K56" i="48"/>
  <c r="E56" i="48"/>
  <c r="D56" i="48"/>
  <c r="K55" i="48"/>
  <c r="E55" i="48"/>
  <c r="D55" i="48"/>
  <c r="K54" i="48"/>
  <c r="E54" i="48"/>
  <c r="D54" i="48"/>
  <c r="K53" i="48"/>
  <c r="E53" i="48"/>
  <c r="D53" i="48"/>
  <c r="K52" i="48"/>
  <c r="E52" i="48"/>
  <c r="D52" i="48"/>
  <c r="K51" i="48"/>
  <c r="E51" i="48"/>
  <c r="D51" i="48"/>
  <c r="K50" i="48"/>
  <c r="E50" i="48"/>
  <c r="D50" i="48"/>
  <c r="O49" i="48"/>
  <c r="N49" i="48"/>
  <c r="L49" i="48"/>
  <c r="K49" i="48"/>
  <c r="F49" i="48"/>
  <c r="E49" i="48"/>
  <c r="D49" i="48"/>
  <c r="O48" i="48"/>
  <c r="N48" i="48"/>
  <c r="L48" i="48"/>
  <c r="K48" i="48"/>
  <c r="F48" i="48"/>
  <c r="E48" i="48"/>
  <c r="D48" i="48"/>
  <c r="O47" i="48"/>
  <c r="N47" i="48"/>
  <c r="L47" i="48"/>
  <c r="K47" i="48"/>
  <c r="F47" i="48"/>
  <c r="E47" i="48"/>
  <c r="D47" i="48"/>
  <c r="O46" i="48"/>
  <c r="N46" i="48"/>
  <c r="L46" i="48"/>
  <c r="K46" i="48"/>
  <c r="F46" i="48"/>
  <c r="E46" i="48"/>
  <c r="D46" i="48"/>
  <c r="O45" i="48"/>
  <c r="N45" i="48"/>
  <c r="L45" i="48"/>
  <c r="K45" i="48"/>
  <c r="F45" i="48"/>
  <c r="E45" i="48"/>
  <c r="D45" i="48"/>
  <c r="O44" i="48"/>
  <c r="N44" i="48"/>
  <c r="L44" i="48"/>
  <c r="K44" i="48"/>
  <c r="F44" i="48"/>
  <c r="E44" i="48"/>
  <c r="D44" i="48"/>
  <c r="O43" i="48"/>
  <c r="N43" i="48"/>
  <c r="L43" i="48"/>
  <c r="K43" i="48"/>
  <c r="F43" i="48"/>
  <c r="E43" i="48"/>
  <c r="D43" i="48"/>
  <c r="O42" i="48"/>
  <c r="N42" i="48"/>
  <c r="L42" i="48"/>
  <c r="K42" i="48"/>
  <c r="F42" i="48"/>
  <c r="E42" i="48"/>
  <c r="D42" i="48"/>
  <c r="O41" i="48"/>
  <c r="N41" i="48"/>
  <c r="L41" i="48"/>
  <c r="K41" i="48"/>
  <c r="F41" i="48"/>
  <c r="E41" i="48"/>
  <c r="D41" i="48"/>
  <c r="O40" i="48"/>
  <c r="N40" i="48"/>
  <c r="L40" i="48"/>
  <c r="K40" i="48"/>
  <c r="F40" i="48"/>
  <c r="E40" i="48"/>
  <c r="D40" i="48"/>
  <c r="O39" i="48"/>
  <c r="N39" i="48"/>
  <c r="L39" i="48"/>
  <c r="K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O33" i="46"/>
  <c r="N33" i="46"/>
  <c r="L33" i="46"/>
  <c r="F33" i="46"/>
  <c r="E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J60" i="2" s="1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I40" i="2" s="1"/>
  <c r="J33" i="2"/>
  <c r="C33" i="2"/>
  <c r="D33" i="2"/>
  <c r="J13" i="2"/>
  <c r="I13" i="2"/>
  <c r="D13" i="2"/>
  <c r="D20" i="2" s="1"/>
  <c r="C13" i="2"/>
  <c r="C20" i="2" s="1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C32" i="36"/>
  <c r="E32" i="36" s="1"/>
  <c r="B32" i="36"/>
  <c r="D32" i="36" s="1"/>
  <c r="O31" i="36"/>
  <c r="N31" i="36"/>
  <c r="L31" i="36"/>
  <c r="K31" i="36"/>
  <c r="F31" i="36"/>
  <c r="E31" i="36"/>
  <c r="D31" i="36"/>
  <c r="O30" i="36"/>
  <c r="N30" i="36"/>
  <c r="L30" i="36"/>
  <c r="K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40" i="2" l="1"/>
  <c r="J33" i="36"/>
  <c r="J20" i="2"/>
  <c r="I20" i="2"/>
  <c r="P32" i="47"/>
  <c r="P61" i="47"/>
  <c r="P50" i="2"/>
  <c r="O10" i="2"/>
  <c r="O30" i="2"/>
  <c r="O6" i="36"/>
  <c r="C38" i="36"/>
  <c r="O67" i="36"/>
  <c r="L46" i="2"/>
  <c r="F46" i="2"/>
  <c r="K45" i="2"/>
  <c r="E45" i="2"/>
  <c r="E46" i="2"/>
  <c r="K46" i="2"/>
  <c r="P95" i="47"/>
  <c r="P13" i="2"/>
  <c r="E62" i="47"/>
  <c r="P61" i="48"/>
  <c r="O38" i="36"/>
  <c r="C67" i="36"/>
  <c r="H67" i="36"/>
  <c r="J38" i="36"/>
  <c r="N6" i="36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O50" i="2"/>
  <c r="Q34" i="2"/>
  <c r="Q28" i="2"/>
  <c r="Q29" i="2"/>
  <c r="G10" i="2"/>
  <c r="Q57" i="2"/>
  <c r="Q56" i="2"/>
  <c r="Q54" i="2"/>
  <c r="Q49" i="2"/>
  <c r="P33" i="2"/>
  <c r="Q39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<sst xmlns="http://schemas.openxmlformats.org/spreadsheetml/2006/main" count="2033" uniqueCount="242">
  <si>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</si>
  <si>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</si>
  <si>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</si>
  <si>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</si>
  <si>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</si>
  <si>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</si>
  <si>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</si>
  <si>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</si>
  <si>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</si>
  <si>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</si>
  <si>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</si>
  <si>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</si>
  <si>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</si>
  <si>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</si>
  <si>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</si>
  <si>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</si>
  <si>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</si>
  <si>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</si>
  <si>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</si>
  <si>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</si>
  <si>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</si>
  <si>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</si>
  <si>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</si>
  <si>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</si>
  <si>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</si>
  <si>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</si>
  <si>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</si>
  <si>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</si>
  <si>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</si>
  <si>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</si>
  <si>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</si>
  <si>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</si>
  <si>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</si>
  <si>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</si>
  <si>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</si>
  <si>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</si>
  <si>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</si>
  <si>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</si>
  <si>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</si>
  <si>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</si>
  <si>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</si>
  <si>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</si>
  <si>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</si>
  <si>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</si>
  <si>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</si>
  <si>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</si>
  <si>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</si>
  <si>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</si>
  <si>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</si>
  <si>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</si>
  <si>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</si>
  <si>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</si>
  <si>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</si>
  <si>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</si>
  <si>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</si>
  <si>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</si>
  <si>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</si>
  <si>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</si>
  <si>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</si>
  <si>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</si>
  <si>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</si>
  <si>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</si>
  <si>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</si>
  <si>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</si>
  <si>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</si>
  <si>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</si>
  <si>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</si>
  <si>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</si>
  <si>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</si>
  <si>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</si>
  <si>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</si>
  <si>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</si>
  <si>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</si>
  <si>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</si>
  <si>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</si>
  <si>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</si>
  <si>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</si>
  <si>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</si>
  <si>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</si>
  <si>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</si>
  <si>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</si>
  <si>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</si>
  <si>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</si>
  <si>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</si>
  <si>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</si>
  <si>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</si>
  <si>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</si>
  <si>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</si>
  <si>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</si>
  <si>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</si>
  <si>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</si>
  <si>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</si>
  <si>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</si>
  <si>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</si>
  <si>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</si>
  <si>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</si>
  <si>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</si>
  <si>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</si>
  <si>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</si>
  <si>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</si>
  <si>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</si>
  <si>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</si>
  <si>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</si>
  <si>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</si>
  <si>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</si>
  <si>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</si>
  <si>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</si>
  <si>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</si>
  <si>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</si>
  <si>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</si>
  <si>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</si>
  <si>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</si>
  <si>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</si>
  <si>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</si>
  <si>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</si>
  <si>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</si>
  <si>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</si>
  <si>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</si>
  <si>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</si>
  <si>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</si>
  <si>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</si>
  <si>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</si>
  <si>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</si>
  <si>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</si>
  <si>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</si>
  <si>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</si>
  <si>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</si>
  <si>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</si>
  <si>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</si>
  <si>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</si>
  <si>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</si>
  <si>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</si>
  <si>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</si>
  <si>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</si>
  <si>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</si>
  <si>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</si>
  <si>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</si>
  <si>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</si>
  <si>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</si>
  <si>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</si>
  <si>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</si>
  <si>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</si>
  <si>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</si>
  <si>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</si>
  <si>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</si>
  <si>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</si>
  <si>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</si>
  <si>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</si>
  <si>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2007/2024</t>
  </si>
  <si>
    <t>D       2025/2024</t>
  </si>
  <si>
    <t>2025 /2024</t>
  </si>
  <si>
    <t>2025 / 2024</t>
  </si>
  <si>
    <t>2025/2024</t>
  </si>
  <si>
    <t>2015 - Dados Definitivos Revistos</t>
  </si>
  <si>
    <t>2024 - Dados Definitivos (08-08-2025)</t>
  </si>
  <si>
    <t>Setembro 2025 versus Setembro 2024</t>
  </si>
  <si>
    <t>2025 - Dados Preliminares (10-11-2025)</t>
  </si>
  <si>
    <t>jan-set</t>
  </si>
  <si>
    <t>out 2023 a set 2024</t>
  </si>
  <si>
    <t>out 2024 a set 2025</t>
  </si>
  <si>
    <t>Exportações por Tipo de Produto - setembro 2025 vs setembro 2024</t>
  </si>
  <si>
    <t>Evolução das Exportações de Vinho (NC 2204) por Mercado / Acondicionamento - set  2025 vs set  2024</t>
  </si>
  <si>
    <t>Evolução das Exportações com Destino a uma Seleção de Mercados (NC 2204) - set 2025 vs set 2024</t>
  </si>
  <si>
    <t>FRANCA</t>
  </si>
  <si>
    <t>E.U.AMERICA</t>
  </si>
  <si>
    <t>BRASIL</t>
  </si>
  <si>
    <t>REINO UNIDO</t>
  </si>
  <si>
    <t>ANGOLA</t>
  </si>
  <si>
    <t>CANADA</t>
  </si>
  <si>
    <t>PAISES BAIXOS</t>
  </si>
  <si>
    <t>ALEMANHA</t>
  </si>
  <si>
    <t>BELGICA</t>
  </si>
  <si>
    <t>POLONIA</t>
  </si>
  <si>
    <t>ESPANHA</t>
  </si>
  <si>
    <t>FEDERAÇÃO RUSSA</t>
  </si>
  <si>
    <t>SUICA</t>
  </si>
  <si>
    <t>SUECIA</t>
  </si>
  <si>
    <t>DINAMARCA</t>
  </si>
  <si>
    <t>PAISES PT N/ DETERM.</t>
  </si>
  <si>
    <t>NORUEGA</t>
  </si>
  <si>
    <t>FINLANDIA</t>
  </si>
  <si>
    <t>LUXEMBURGO</t>
  </si>
  <si>
    <t>ITALIA</t>
  </si>
  <si>
    <t>JAPAO</t>
  </si>
  <si>
    <t>GUINE BISSAU</t>
  </si>
  <si>
    <t>UCRANIA</t>
  </si>
  <si>
    <t>IRLANDA</t>
  </si>
  <si>
    <t>CHINA</t>
  </si>
  <si>
    <t>LETONIA</t>
  </si>
  <si>
    <t>ROMENIA</t>
  </si>
  <si>
    <t>AUSTRIA</t>
  </si>
  <si>
    <t>CHIPRE</t>
  </si>
  <si>
    <t>ESTONIA</t>
  </si>
  <si>
    <t>REP. CHECA</t>
  </si>
  <si>
    <t>LITUANIA</t>
  </si>
  <si>
    <t>BULGARIA</t>
  </si>
  <si>
    <t>HUNGRIA</t>
  </si>
  <si>
    <t>REP. ESLOVACA</t>
  </si>
  <si>
    <t>S.TOME PRINCIPE</t>
  </si>
  <si>
    <t>COREIA DO SUL</t>
  </si>
  <si>
    <t>AUSTRALIA</t>
  </si>
  <si>
    <t>MACAU</t>
  </si>
  <si>
    <t>MOCAMBIQUE</t>
  </si>
  <si>
    <t>EMIRATOS ARABES</t>
  </si>
  <si>
    <t>COLOMBIA</t>
  </si>
  <si>
    <t>ISRAEL</t>
  </si>
  <si>
    <t>CABO VERDE</t>
  </si>
  <si>
    <t>MEXICO</t>
  </si>
  <si>
    <t>BIELORRUSSIA</t>
  </si>
  <si>
    <t>URUGUAI</t>
  </si>
  <si>
    <t>SUAZILANDIA</t>
  </si>
  <si>
    <t>NIGERIA</t>
  </si>
  <si>
    <t>MALTA</t>
  </si>
  <si>
    <t>ESLOVENIA</t>
  </si>
  <si>
    <t>ZAIRE</t>
  </si>
  <si>
    <t>INDONESIA</t>
  </si>
  <si>
    <t>GRECIA</t>
  </si>
  <si>
    <t>GANA</t>
  </si>
  <si>
    <t>CAMAROES</t>
  </si>
  <si>
    <t>AFRICA DO SUL</t>
  </si>
  <si>
    <t>SINGAPURA</t>
  </si>
  <si>
    <t>TAILANDIA</t>
  </si>
  <si>
    <t>RUANDA</t>
  </si>
  <si>
    <t>ISLANDIA</t>
  </si>
  <si>
    <t>TURQUIA</t>
  </si>
  <si>
    <t>MARROCOS</t>
  </si>
  <si>
    <t>HONG-KONG</t>
  </si>
  <si>
    <t>PROV/ABAST.BORDO PT</t>
  </si>
  <si>
    <t>VENEZUELA</t>
  </si>
  <si>
    <t>TIMOR LESTE</t>
  </si>
  <si>
    <t>NOVA ZELANDIA</t>
  </si>
  <si>
    <t>TAIWAN</t>
  </si>
  <si>
    <t>COSTA DO MARFIM</t>
  </si>
  <si>
    <t>ANDORRA</t>
  </si>
  <si>
    <t>ARGENTINA</t>
  </si>
  <si>
    <t>COSTA RICA</t>
  </si>
  <si>
    <t>QUENIA</t>
  </si>
  <si>
    <t>NAMIBIA</t>
  </si>
  <si>
    <t>PARAGUAI</t>
  </si>
  <si>
    <t>5 - Exportações por Tipo de produto - setembro 2025 vs setembro 2024</t>
  </si>
  <si>
    <t>7 - Evolução das Exportações de Vinho (NC 2204) por Mercado / Acondicionamento -setembro 2025 vs setembro  2024</t>
  </si>
  <si>
    <t>9 - Evolução das Exportações com Destino a uma Selecção de Mercado - setembro  2025 vs setembro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</si>
</sst>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85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24" xfId="0" applyNumberFormat="1" applyBorder="1"/>
    <xf numFmtId="4" fontId="0" fillId="0" borderId="27" xfId="0" applyNumberFormat="1" applyBorder="1"/>
    <xf numFmtId="0" fontId="6" fillId="0" borderId="28" xfId="0" applyFon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8" fillId="0" borderId="4" xfId="0" applyNumberFormat="1" applyFont="1" applyBorder="1"/>
    <xf numFmtId="3" fontId="0" fillId="0" borderId="9" xfId="0" applyNumberFormat="1" applyBorder="1"/>
    <xf numFmtId="3" fontId="0" fillId="0" borderId="98" xfId="0" applyNumberFormat="1" applyBorder="1"/>
    <xf numFmtId="3" fontId="0" fillId="0" borderId="31" xfId="0" applyNumberFormat="1" applyBorder="1"/>
    <xf numFmtId="1" fontId="0" fillId="0" borderId="2" xfId="0" applyNumberFormat="1" applyBorder="1"/>
    <xf numFmtId="1" fontId="0" fillId="0" borderId="24" xfId="0" applyNumberFormat="1" applyBorder="1"/>
    <xf numFmtId="1" fontId="0" fillId="0" borderId="15" xfId="0" applyNumberFormat="1" applyBorder="1"/>
    <xf numFmtId="1" fontId="0" fillId="0" borderId="81" xfId="0" applyNumberFormat="1" applyBorder="1"/>
    <xf numFmtId="1" fontId="0" fillId="0" borderId="3" xfId="0" applyNumberFormat="1" applyBorder="1"/>
    <xf numFmtId="1" fontId="0" fillId="0" borderId="27" xfId="0" applyNumberFormat="1" applyBorder="1"/>
    <xf numFmtId="3" fontId="0" fillId="0" borderId="17" xfId="0" applyNumberFormat="1" applyBorder="1"/>
    <xf numFmtId="164" fontId="5" fillId="0" borderId="100" xfId="0" applyNumberFormat="1" applyFont="1" applyBorder="1"/>
    <xf numFmtId="2" fontId="0" fillId="0" borderId="15" xfId="0" applyNumberFormat="1" applyBorder="1"/>
    <xf numFmtId="2" fontId="0" fillId="0" borderId="81" xfId="0" applyNumberFormat="1" applyBorder="1" applyAlignment="1">
      <alignment horizontal="center"/>
    </xf>
    <xf numFmtId="3" fontId="0" fillId="0" borderId="8" xfId="0" applyNumberFormat="1" applyBorder="1"/>
    <xf numFmtId="0" fontId="15" fillId="0" borderId="0" xfId="0" applyFont="1" applyAlignment="1">
      <alignment horizontal="center"/>
    </xf>
    <xf numFmtId="0" fontId="9" fillId="2" borderId="5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91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'1'!$B$6:$S$6</c:f>
              <c:numCache>
                <c:formatCode>#,##0</c:formatCode>
                <c:ptCount val="18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924632.3</c:v>
                </c:pt>
                <c:pt idx="17">
                  <c:v>964013.41099999973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2695.7720000000004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517524.88199999993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3267716535411E-3"/>
          <c:y val="0.15813557788035115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'1'!$B$8:$S$8</c:f>
              <c:numCache>
                <c:formatCode>#,##0</c:formatCode>
                <c:ptCount val="18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197581.58900000001</c:v>
                </c:pt>
                <c:pt idx="17">
                  <c:v>153582.01600000003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'1'!$B$10:$S$10</c:f>
              <c:numCache>
                <c:formatCode>#,##0</c:formatCode>
                <c:ptCount val="18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727050.71100000001</c:v>
                </c:pt>
                <c:pt idx="17">
                  <c:v>810431.39499999967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404411.64599999983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194885.81700000001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209525.82899999982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520220.65399999992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5</xdr:row>
      <xdr:rowOff>76200</xdr:rowOff>
    </xdr:from>
    <xdr:to>
      <xdr:col>20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7</xdr:row>
      <xdr:rowOff>0</xdr:rowOff>
    </xdr:from>
    <xdr:to>
      <xdr:col>20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76200</xdr:colOff>
      <xdr:row>9</xdr:row>
      <xdr:rowOff>0</xdr:rowOff>
    </xdr:from>
    <xdr:to>
      <xdr:col>20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16</xdr:row>
      <xdr:rowOff>28575</xdr:rowOff>
    </xdr:from>
    <xdr:to>
      <xdr:col>19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28575</xdr:colOff>
      <xdr:row>18</xdr:row>
      <xdr:rowOff>66675</xdr:rowOff>
    </xdr:from>
    <xdr:to>
      <xdr:col>20</xdr:col>
      <xdr:colOff>9525</xdr:colOff>
      <xdr:row>19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47625</xdr:colOff>
      <xdr:row>27</xdr:row>
      <xdr:rowOff>104775</xdr:rowOff>
    </xdr:from>
    <xdr:to>
      <xdr:col>20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47625</xdr:colOff>
      <xdr:row>28</xdr:row>
      <xdr:rowOff>352424</xdr:rowOff>
    </xdr:from>
    <xdr:to>
      <xdr:col>20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57150</xdr:colOff>
      <xdr:row>31</xdr:row>
      <xdr:rowOff>95250</xdr:rowOff>
    </xdr:from>
    <xdr:to>
      <xdr:col>20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tabSelected="1" zoomScaleNormal="100" workbookViewId="0">
      <selection activeCell="P19" sqref="P19"/>
    </sheetView>
  </sheetViews>
  <sheetFormatPr defaultRowHeight="15" x14ac:dyDescent="0.25"/>
  <cols>
    <col min="1" max="1" width="3.140625" customWidth="1"/>
  </cols>
  <sheetData>
    <row r="2" spans="2:11" ht="15.75" x14ac:dyDescent="0.25">
      <c r="E2" s="323" t="s">
        <v>25</v>
      </c>
      <c r="F2" s="323"/>
      <c r="G2" s="323"/>
      <c r="H2" s="323"/>
      <c r="I2" s="323"/>
      <c r="J2" s="323"/>
      <c r="K2" s="323"/>
    </row>
    <row r="3" spans="2:11" ht="15.75" x14ac:dyDescent="0.25">
      <c r="E3" s="323" t="s">
        <v>155</v>
      </c>
      <c r="F3" s="323"/>
      <c r="G3" s="323"/>
      <c r="H3" s="323"/>
      <c r="I3" s="323"/>
      <c r="J3" s="323"/>
      <c r="K3" s="323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239</v>
      </c>
    </row>
    <row r="19" spans="2:8" ht="15.95" customHeight="1" x14ac:dyDescent="0.25">
      <c r="B19" s="5"/>
    </row>
    <row r="20" spans="2:8" ht="15.95" customHeight="1" x14ac:dyDescent="0.25">
      <c r="B20" s="267" t="s">
        <v>106</v>
      </c>
    </row>
    <row r="21" spans="2:8" ht="15.95" customHeight="1" x14ac:dyDescent="0.25">
      <c r="B21" s="5"/>
    </row>
    <row r="22" spans="2:8" ht="15.95" customHeight="1" x14ac:dyDescent="0.25">
      <c r="B22" s="5" t="s">
        <v>240</v>
      </c>
    </row>
    <row r="23" spans="2:8" ht="15.95" customHeight="1" x14ac:dyDescent="0.25"/>
    <row r="24" spans="2:8" ht="15.95" customHeight="1" x14ac:dyDescent="0.25">
      <c r="B24" s="267" t="s">
        <v>107</v>
      </c>
    </row>
    <row r="25" spans="2:8" ht="15.95" customHeight="1" x14ac:dyDescent="0.25"/>
    <row r="26" spans="2:8" ht="15.95" customHeight="1" x14ac:dyDescent="0.25">
      <c r="B26" s="267" t="s">
        <v>241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115</v>
      </c>
    </row>
    <row r="29" spans="2:8" ht="15.95" customHeight="1" x14ac:dyDescent="0.25">
      <c r="B29" s="5"/>
    </row>
    <row r="30" spans="2:8" x14ac:dyDescent="0.25">
      <c r="B30" s="267" t="s">
        <v>116</v>
      </c>
    </row>
    <row r="31" spans="2:8" x14ac:dyDescent="0.25">
      <c r="B31" s="5"/>
    </row>
    <row r="32" spans="2:8" x14ac:dyDescent="0.25">
      <c r="B32" s="267" t="s">
        <v>117</v>
      </c>
    </row>
    <row r="33" spans="2:2" x14ac:dyDescent="0.25">
      <c r="B33" s="5"/>
    </row>
    <row r="34" spans="2:2" x14ac:dyDescent="0.25">
      <c r="B34" s="267" t="s">
        <v>118</v>
      </c>
    </row>
    <row r="36" spans="2:2" x14ac:dyDescent="0.25">
      <c r="B36" s="267" t="s">
        <v>119</v>
      </c>
    </row>
    <row r="38" spans="2:2" x14ac:dyDescent="0.25">
      <c r="B38" s="267" t="s">
        <v>120</v>
      </c>
    </row>
    <row r="39" spans="2:2" x14ac:dyDescent="0.25">
      <c r="B39" s="267"/>
    </row>
    <row r="40" spans="2:2" x14ac:dyDescent="0.25">
      <c r="B40" s="267" t="s">
        <v>121</v>
      </c>
    </row>
    <row r="42" spans="2:2" x14ac:dyDescent="0.25">
      <c r="B42" s="267" t="s">
        <v>122</v>
      </c>
    </row>
    <row r="44" spans="2:2" x14ac:dyDescent="0.25">
      <c r="B44" s="267" t="s">
        <v>123</v>
      </c>
    </row>
    <row r="46" spans="2:2" x14ac:dyDescent="0.25">
      <c r="B46" s="267" t="s">
        <v>108</v>
      </c>
    </row>
    <row r="48" spans="2:2" x14ac:dyDescent="0.25">
      <c r="B48" s="267" t="s">
        <v>109</v>
      </c>
    </row>
    <row r="50" spans="2:2" x14ac:dyDescent="0.25">
      <c r="B50" s="267" t="s">
        <v>110</v>
      </c>
    </row>
    <row r="52" spans="2:2" x14ac:dyDescent="0.25">
      <c r="B52" s="267" t="s">
        <v>111</v>
      </c>
    </row>
    <row r="54" spans="2:2" x14ac:dyDescent="0.25">
      <c r="B54" s="267" t="s">
        <v>124</v>
      </c>
    </row>
    <row r="56" spans="2:2" x14ac:dyDescent="0.25">
      <c r="B56" s="267" t="s">
        <v>125</v>
      </c>
    </row>
    <row r="58" spans="2:2" x14ac:dyDescent="0.25">
      <c r="B58" s="267" t="s">
        <v>126</v>
      </c>
    </row>
    <row r="60" spans="2:2" x14ac:dyDescent="0.25">
      <c r="B60" s="267" t="s">
        <v>127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13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7" x14ac:dyDescent="0.25">
      <c r="A5" s="376"/>
      <c r="B5" s="370" t="s">
        <v>157</v>
      </c>
      <c r="C5" s="364"/>
      <c r="D5" s="370" t="str">
        <f>B5</f>
        <v>jan-set</v>
      </c>
      <c r="E5" s="364"/>
      <c r="F5" s="131" t="s">
        <v>151</v>
      </c>
      <c r="H5" s="359" t="str">
        <f>B5</f>
        <v>jan-set</v>
      </c>
      <c r="I5" s="364"/>
      <c r="J5" s="370" t="str">
        <f>B5</f>
        <v>jan-set</v>
      </c>
      <c r="K5" s="360"/>
      <c r="L5" s="131" t="str">
        <f>F5</f>
        <v>2025 / 2024</v>
      </c>
      <c r="N5" s="359" t="str">
        <f>B5</f>
        <v>jan-set</v>
      </c>
      <c r="O5" s="360"/>
      <c r="P5" s="131" t="str">
        <f>L5</f>
        <v>2025 / 2024</v>
      </c>
    </row>
    <row r="6" spans="1:17" ht="19.5" customHeight="1" thickBot="1" x14ac:dyDescent="0.3">
      <c r="A6" s="377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1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0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163</v>
      </c>
      <c r="B7" s="19">
        <v>239871.67999999985</v>
      </c>
      <c r="C7" s="147">
        <v>245239.32999999981</v>
      </c>
      <c r="D7" s="214">
        <f>B7/$B$33</f>
        <v>9.526585550492217E-2</v>
      </c>
      <c r="E7" s="246">
        <f>C7/$C$33</f>
        <v>9.4555937074355639E-2</v>
      </c>
      <c r="F7" s="52">
        <f>(C7-B7)/B7</f>
        <v>2.2377172661649632E-2</v>
      </c>
      <c r="H7" s="19">
        <v>73644.71299999996</v>
      </c>
      <c r="I7" s="147">
        <v>75731.492000000027</v>
      </c>
      <c r="J7" s="214">
        <f t="shared" ref="J7:J32" si="0">H7/$H$33</f>
        <v>0.10579130356096877</v>
      </c>
      <c r="K7" s="246">
        <f>I7/$I$33</f>
        <v>0.10879187514554299</v>
      </c>
      <c r="L7" s="52">
        <f>(I7-H7)/H7</f>
        <v>2.8335761183563426E-2</v>
      </c>
      <c r="N7" s="40">
        <f t="shared" ref="N7:N33" si="1">(H7/B7)*10</f>
        <v>3.070171226549129</v>
      </c>
      <c r="O7" s="149">
        <f t="shared" ref="O7:O33" si="2">(I7/C7)*10</f>
        <v>3.0880647080547838</v>
      </c>
      <c r="P7" s="52">
        <f>(O7-N7)/N7</f>
        <v>5.8281705433631805E-3</v>
      </c>
      <c r="Q7" s="2"/>
    </row>
    <row r="8" spans="1:17" ht="20.100000000000001" customHeight="1" x14ac:dyDescent="0.25">
      <c r="A8" s="8" t="s">
        <v>164</v>
      </c>
      <c r="B8" s="19">
        <v>179060.94</v>
      </c>
      <c r="C8" s="140">
        <v>169155.24</v>
      </c>
      <c r="D8" s="214">
        <f t="shared" ref="D8:D32" si="3">B8/$B$33</f>
        <v>7.1114662792271063E-2</v>
      </c>
      <c r="E8" s="215">
        <f t="shared" ref="E8:E32" si="4">C8/$C$33</f>
        <v>6.5220502067256242E-2</v>
      </c>
      <c r="F8" s="52">
        <f t="shared" ref="F8:F33" si="5">(C8-B8)/B8</f>
        <v>-5.5320272528447643E-2</v>
      </c>
      <c r="H8" s="19">
        <v>76840.854000000021</v>
      </c>
      <c r="I8" s="140">
        <v>67527.785000000003</v>
      </c>
      <c r="J8" s="214">
        <f t="shared" si="0"/>
        <v>0.11038258932991006</v>
      </c>
      <c r="K8" s="215">
        <f t="shared" ref="K8:K32" si="6">I8/$I$33</f>
        <v>9.7006861486038973E-2</v>
      </c>
      <c r="L8" s="52">
        <f t="shared" ref="L8:L33" si="7">(I8-H8)/H8</f>
        <v>-0.12119944684633535</v>
      </c>
      <c r="N8" s="40">
        <f t="shared" si="1"/>
        <v>4.2913241715362389</v>
      </c>
      <c r="O8" s="143">
        <f t="shared" si="2"/>
        <v>3.9920598971690153</v>
      </c>
      <c r="P8" s="52">
        <f t="shared" ref="P8:P33" si="8">(O8-N8)/N8</f>
        <v>-6.9737046749393169E-2</v>
      </c>
      <c r="Q8" s="2"/>
    </row>
    <row r="9" spans="1:17" ht="20.100000000000001" customHeight="1" x14ac:dyDescent="0.25">
      <c r="A9" s="8" t="s">
        <v>165</v>
      </c>
      <c r="B9" s="19">
        <v>216918.20999999993</v>
      </c>
      <c r="C9" s="140">
        <v>207114.49999999991</v>
      </c>
      <c r="D9" s="214">
        <f t="shared" si="3"/>
        <v>8.6149806639309698E-2</v>
      </c>
      <c r="E9" s="215">
        <f t="shared" si="4"/>
        <v>7.985630049301895E-2</v>
      </c>
      <c r="F9" s="52">
        <f t="shared" si="5"/>
        <v>-4.5195421813595198E-2</v>
      </c>
      <c r="H9" s="19">
        <v>66074.053999999975</v>
      </c>
      <c r="I9" s="140">
        <v>63893.693999999996</v>
      </c>
      <c r="J9" s="214">
        <f t="shared" si="0"/>
        <v>9.491598268863978E-2</v>
      </c>
      <c r="K9" s="215">
        <f t="shared" si="6"/>
        <v>9.1786317642276558E-2</v>
      </c>
      <c r="L9" s="52">
        <f t="shared" si="7"/>
        <v>-3.2998731998493382E-2</v>
      </c>
      <c r="N9" s="40">
        <f t="shared" si="1"/>
        <v>3.0460353697368237</v>
      </c>
      <c r="O9" s="143">
        <f t="shared" si="2"/>
        <v>3.0849454770187519</v>
      </c>
      <c r="P9" s="52">
        <f t="shared" si="8"/>
        <v>1.2774016897016547E-2</v>
      </c>
      <c r="Q9" s="2"/>
    </row>
    <row r="10" spans="1:17" ht="20.100000000000001" customHeight="1" x14ac:dyDescent="0.25">
      <c r="A10" s="8" t="s">
        <v>166</v>
      </c>
      <c r="B10" s="19">
        <v>153284.22999999998</v>
      </c>
      <c r="C10" s="140">
        <v>152003.93000000008</v>
      </c>
      <c r="D10" s="214">
        <f t="shared" si="3"/>
        <v>6.0877354535405194E-2</v>
      </c>
      <c r="E10" s="215">
        <f t="shared" si="4"/>
        <v>5.8607540805688786E-2</v>
      </c>
      <c r="F10" s="52">
        <f t="shared" si="5"/>
        <v>-8.3524573923873403E-3</v>
      </c>
      <c r="H10" s="19">
        <v>53213.362000000045</v>
      </c>
      <c r="I10" s="140">
        <v>54141.29099999999</v>
      </c>
      <c r="J10" s="214">
        <f t="shared" si="0"/>
        <v>7.6441481044833837E-2</v>
      </c>
      <c r="K10" s="215">
        <f t="shared" si="6"/>
        <v>7.7776528827538577E-2</v>
      </c>
      <c r="L10" s="52">
        <f t="shared" si="7"/>
        <v>1.7437894640070756E-2</v>
      </c>
      <c r="N10" s="40">
        <f t="shared" si="1"/>
        <v>3.4715483778076877</v>
      </c>
      <c r="O10" s="143">
        <f t="shared" si="2"/>
        <v>3.5618349472937942</v>
      </c>
      <c r="P10" s="52">
        <f t="shared" si="8"/>
        <v>2.6007579229854583E-2</v>
      </c>
      <c r="Q10" s="2"/>
    </row>
    <row r="11" spans="1:17" ht="20.100000000000001" customHeight="1" x14ac:dyDescent="0.25">
      <c r="A11" s="8" t="s">
        <v>167</v>
      </c>
      <c r="B11" s="19">
        <v>263363.45999999985</v>
      </c>
      <c r="C11" s="140">
        <v>311305.65000000031</v>
      </c>
      <c r="D11" s="214">
        <f t="shared" si="3"/>
        <v>0.10459569602229138</v>
      </c>
      <c r="E11" s="215">
        <f t="shared" si="4"/>
        <v>0.1200288609999523</v>
      </c>
      <c r="F11" s="52">
        <f t="shared" si="5"/>
        <v>0.18203812328407479</v>
      </c>
      <c r="H11" s="19">
        <v>29342.705000000002</v>
      </c>
      <c r="I11" s="140">
        <v>39452.734000000004</v>
      </c>
      <c r="J11" s="214">
        <f t="shared" si="0"/>
        <v>4.2151064013990498E-2</v>
      </c>
      <c r="K11" s="215">
        <f t="shared" si="6"/>
        <v>5.6675720999638003E-2</v>
      </c>
      <c r="L11" s="52">
        <f t="shared" si="7"/>
        <v>0.34454999973587991</v>
      </c>
      <c r="N11" s="40">
        <f t="shared" si="1"/>
        <v>1.1141524720247835</v>
      </c>
      <c r="O11" s="143">
        <f t="shared" si="2"/>
        <v>1.26733112617776</v>
      </c>
      <c r="P11" s="52">
        <f t="shared" si="8"/>
        <v>0.13748446285327556</v>
      </c>
      <c r="Q11" s="2"/>
    </row>
    <row r="12" spans="1:17" ht="20.100000000000001" customHeight="1" x14ac:dyDescent="0.25">
      <c r="A12" s="8" t="s">
        <v>168</v>
      </c>
      <c r="B12" s="19">
        <v>93414.85</v>
      </c>
      <c r="C12" s="140">
        <v>99346.07</v>
      </c>
      <c r="D12" s="214">
        <f t="shared" si="3"/>
        <v>3.7100026156126412E-2</v>
      </c>
      <c r="E12" s="215">
        <f t="shared" si="4"/>
        <v>3.8304462597840802E-2</v>
      </c>
      <c r="F12" s="52">
        <f t="shared" si="5"/>
        <v>6.349333109243338E-2</v>
      </c>
      <c r="H12" s="19">
        <v>37816.054999999986</v>
      </c>
      <c r="I12" s="140">
        <v>39312.541000000027</v>
      </c>
      <c r="J12" s="214">
        <f t="shared" si="0"/>
        <v>5.4323108761158347E-2</v>
      </c>
      <c r="K12" s="215">
        <f t="shared" si="6"/>
        <v>5.6474327115145717E-2</v>
      </c>
      <c r="L12" s="52">
        <f t="shared" si="7"/>
        <v>3.9572768761840474E-2</v>
      </c>
      <c r="N12" s="40">
        <f t="shared" si="1"/>
        <v>4.048184523124533</v>
      </c>
      <c r="O12" s="143">
        <f t="shared" si="2"/>
        <v>3.9571309665294283</v>
      </c>
      <c r="P12" s="52">
        <f t="shared" si="8"/>
        <v>-2.2492442247871235E-2</v>
      </c>
      <c r="Q12" s="2"/>
    </row>
    <row r="13" spans="1:17" ht="20.100000000000001" customHeight="1" x14ac:dyDescent="0.25">
      <c r="A13" s="8" t="s">
        <v>169</v>
      </c>
      <c r="B13" s="19">
        <v>98650.709999999977</v>
      </c>
      <c r="C13" s="140">
        <v>102504.30000000002</v>
      </c>
      <c r="D13" s="214">
        <f t="shared" si="3"/>
        <v>3.9179465805709052E-2</v>
      </c>
      <c r="E13" s="215">
        <f t="shared" si="4"/>
        <v>3.9522168571618922E-2</v>
      </c>
      <c r="F13" s="52">
        <f t="shared" si="5"/>
        <v>3.9062972785497856E-2</v>
      </c>
      <c r="H13" s="19">
        <v>33990.13999999997</v>
      </c>
      <c r="I13" s="140">
        <v>35467.812000000034</v>
      </c>
      <c r="J13" s="214">
        <f t="shared" si="0"/>
        <v>4.8827146883169012E-2</v>
      </c>
      <c r="K13" s="215">
        <f t="shared" si="6"/>
        <v>5.0951191807888763E-2</v>
      </c>
      <c r="L13" s="52">
        <f t="shared" si="7"/>
        <v>4.3473548505539118E-2</v>
      </c>
      <c r="N13" s="40">
        <f t="shared" si="1"/>
        <v>3.445503838745811</v>
      </c>
      <c r="O13" s="143">
        <f t="shared" si="2"/>
        <v>3.460129184824444</v>
      </c>
      <c r="P13" s="52">
        <f t="shared" si="8"/>
        <v>4.2447626713301547E-3</v>
      </c>
      <c r="Q13" s="2"/>
    </row>
    <row r="14" spans="1:17" ht="20.100000000000001" customHeight="1" x14ac:dyDescent="0.25">
      <c r="A14" s="8" t="s">
        <v>170</v>
      </c>
      <c r="B14" s="19">
        <v>155298.07</v>
      </c>
      <c r="C14" s="140">
        <v>150031.33999999991</v>
      </c>
      <c r="D14" s="214">
        <f t="shared" si="3"/>
        <v>6.1677157957176515E-2</v>
      </c>
      <c r="E14" s="215">
        <f t="shared" si="4"/>
        <v>5.7846977253694414E-2</v>
      </c>
      <c r="F14" s="52">
        <f t="shared" si="5"/>
        <v>-3.3913686113421097E-2</v>
      </c>
      <c r="H14" s="19">
        <v>34331.37999999999</v>
      </c>
      <c r="I14" s="140">
        <v>33232.606999999989</v>
      </c>
      <c r="J14" s="214">
        <f t="shared" si="0"/>
        <v>4.9317341263139601E-2</v>
      </c>
      <c r="K14" s="215">
        <f t="shared" si="6"/>
        <v>4.7740213958875857E-2</v>
      </c>
      <c r="L14" s="52">
        <f t="shared" si="7"/>
        <v>-3.2004917949700867E-2</v>
      </c>
      <c r="N14" s="40">
        <f t="shared" si="1"/>
        <v>2.2106765396376136</v>
      </c>
      <c r="O14" s="143">
        <f t="shared" si="2"/>
        <v>2.2150443367365784</v>
      </c>
      <c r="P14" s="52">
        <f t="shared" si="8"/>
        <v>1.9757739409858831E-3</v>
      </c>
      <c r="Q14" s="2"/>
    </row>
    <row r="15" spans="1:17" ht="20.100000000000001" customHeight="1" x14ac:dyDescent="0.25">
      <c r="A15" s="8" t="s">
        <v>171</v>
      </c>
      <c r="B15" s="19">
        <v>72156.129999999946</v>
      </c>
      <c r="C15" s="140">
        <v>77639.079999999973</v>
      </c>
      <c r="D15" s="214">
        <f t="shared" si="3"/>
        <v>2.8657053030913773E-2</v>
      </c>
      <c r="E15" s="215">
        <f t="shared" si="4"/>
        <v>2.9934986215265171E-2</v>
      </c>
      <c r="F15" s="52">
        <f t="shared" si="5"/>
        <v>7.5987306968930149E-2</v>
      </c>
      <c r="H15" s="19">
        <v>27054.861000000004</v>
      </c>
      <c r="I15" s="140">
        <v>27817.983</v>
      </c>
      <c r="J15" s="214">
        <f t="shared" si="0"/>
        <v>3.8864555190144028E-2</v>
      </c>
      <c r="K15" s="215">
        <f t="shared" si="6"/>
        <v>3.9961850128831959E-2</v>
      </c>
      <c r="L15" s="52">
        <f t="shared" si="7"/>
        <v>2.8206465374188971E-2</v>
      </c>
      <c r="N15" s="40">
        <f t="shared" si="1"/>
        <v>3.7494889207611366</v>
      </c>
      <c r="O15" s="143">
        <f t="shared" si="2"/>
        <v>3.5829872018061022</v>
      </c>
      <c r="P15" s="52">
        <f t="shared" si="8"/>
        <v>-4.4406510453492684E-2</v>
      </c>
      <c r="Q15" s="2"/>
    </row>
    <row r="16" spans="1:17" ht="20.100000000000001" customHeight="1" x14ac:dyDescent="0.25">
      <c r="A16" s="8" t="s">
        <v>172</v>
      </c>
      <c r="B16" s="19">
        <v>119507.14999999997</v>
      </c>
      <c r="C16" s="140">
        <v>114593.97999999997</v>
      </c>
      <c r="D16" s="214">
        <f t="shared" si="3"/>
        <v>4.7462672057431141E-2</v>
      </c>
      <c r="E16" s="215">
        <f t="shared" si="4"/>
        <v>4.418353761600953E-2</v>
      </c>
      <c r="F16" s="52">
        <f t="shared" si="5"/>
        <v>-4.1111933470089443E-2</v>
      </c>
      <c r="H16" s="19">
        <v>27742.878000000015</v>
      </c>
      <c r="I16" s="140">
        <v>27332.407999999999</v>
      </c>
      <c r="J16" s="214">
        <f t="shared" si="0"/>
        <v>3.9852897901210174E-2</v>
      </c>
      <c r="K16" s="215">
        <f t="shared" si="6"/>
        <v>3.9264298642934951E-2</v>
      </c>
      <c r="L16" s="52">
        <f t="shared" si="7"/>
        <v>-1.479550895909269E-2</v>
      </c>
      <c r="N16" s="40">
        <f t="shared" si="1"/>
        <v>2.3214408510285804</v>
      </c>
      <c r="O16" s="143">
        <f t="shared" si="2"/>
        <v>2.3851521694246074</v>
      </c>
      <c r="P16" s="52">
        <f t="shared" si="8"/>
        <v>2.7444730443077124E-2</v>
      </c>
      <c r="Q16" s="2"/>
    </row>
    <row r="17" spans="1:17" ht="20.100000000000001" customHeight="1" x14ac:dyDescent="0.25">
      <c r="A17" s="8" t="s">
        <v>173</v>
      </c>
      <c r="B17" s="19">
        <v>188623.12999999998</v>
      </c>
      <c r="C17" s="140">
        <v>210605.78999999989</v>
      </c>
      <c r="D17" s="214">
        <f t="shared" si="3"/>
        <v>7.4912319151081777E-2</v>
      </c>
      <c r="E17" s="215">
        <f t="shared" si="4"/>
        <v>8.1202423064583334E-2</v>
      </c>
      <c r="F17" s="52">
        <f t="shared" si="5"/>
        <v>0.11654275909852582</v>
      </c>
      <c r="H17" s="19">
        <v>20977.911000000007</v>
      </c>
      <c r="I17" s="140">
        <v>25172.530999999999</v>
      </c>
      <c r="J17" s="214">
        <f t="shared" si="0"/>
        <v>3.013496095335436E-2</v>
      </c>
      <c r="K17" s="215">
        <f t="shared" si="6"/>
        <v>3.616153303369897E-2</v>
      </c>
      <c r="L17" s="52">
        <f t="shared" si="7"/>
        <v>0.19995413270654025</v>
      </c>
      <c r="N17" s="40">
        <f t="shared" si="1"/>
        <v>1.1121600516331167</v>
      </c>
      <c r="O17" s="143">
        <f t="shared" si="2"/>
        <v>1.1952440148962671</v>
      </c>
      <c r="P17" s="52">
        <f t="shared" si="8"/>
        <v>7.4705041905747574E-2</v>
      </c>
      <c r="Q17" s="2"/>
    </row>
    <row r="18" spans="1:17" ht="20.100000000000001" customHeight="1" x14ac:dyDescent="0.25">
      <c r="A18" s="8" t="s">
        <v>174</v>
      </c>
      <c r="B18" s="19">
        <v>96636.17</v>
      </c>
      <c r="C18" s="140">
        <v>105487.30000000003</v>
      </c>
      <c r="D18" s="214">
        <f t="shared" si="3"/>
        <v>3.8379384376551244E-2</v>
      </c>
      <c r="E18" s="215">
        <f t="shared" si="4"/>
        <v>4.0672311822674147E-2</v>
      </c>
      <c r="F18" s="52">
        <f t="shared" si="5"/>
        <v>9.1592309587600937E-2</v>
      </c>
      <c r="H18" s="19">
        <v>33660.005000000005</v>
      </c>
      <c r="I18" s="140">
        <v>24319.285000000007</v>
      </c>
      <c r="J18" s="214">
        <f t="shared" si="0"/>
        <v>4.835290493723194E-2</v>
      </c>
      <c r="K18" s="215">
        <f t="shared" si="6"/>
        <v>3.493580474221842E-2</v>
      </c>
      <c r="L18" s="52">
        <f t="shared" si="7"/>
        <v>-0.27750203839838988</v>
      </c>
      <c r="N18" s="40">
        <f t="shared" si="1"/>
        <v>3.4831683623223069</v>
      </c>
      <c r="O18" s="143">
        <f t="shared" si="2"/>
        <v>2.3054230224870671</v>
      </c>
      <c r="P18" s="52">
        <f t="shared" si="8"/>
        <v>-0.33812472362088475</v>
      </c>
      <c r="Q18" s="2"/>
    </row>
    <row r="19" spans="1:17" ht="20.100000000000001" customHeight="1" x14ac:dyDescent="0.25">
      <c r="A19" s="8" t="s">
        <v>175</v>
      </c>
      <c r="B19" s="19">
        <v>63239.160000000011</v>
      </c>
      <c r="C19" s="140">
        <v>59230.070000000007</v>
      </c>
      <c r="D19" s="214">
        <f t="shared" si="3"/>
        <v>2.5115647994847324E-2</v>
      </c>
      <c r="E19" s="215">
        <f t="shared" si="4"/>
        <v>2.2837098649020466E-2</v>
      </c>
      <c r="F19" s="52">
        <f t="shared" si="5"/>
        <v>-6.3395687102738282E-2</v>
      </c>
      <c r="H19" s="19">
        <v>21849.731000000011</v>
      </c>
      <c r="I19" s="140">
        <v>21173.547000000006</v>
      </c>
      <c r="J19" s="214">
        <f t="shared" si="0"/>
        <v>3.1387338354438458E-2</v>
      </c>
      <c r="K19" s="215">
        <f t="shared" si="6"/>
        <v>3.0416803112928055E-2</v>
      </c>
      <c r="L19" s="52">
        <f t="shared" si="7"/>
        <v>-3.0947017150920731E-2</v>
      </c>
      <c r="N19" s="40">
        <f t="shared" si="1"/>
        <v>3.4550950708390191</v>
      </c>
      <c r="O19" s="143">
        <f t="shared" si="2"/>
        <v>3.5747968894853583</v>
      </c>
      <c r="P19" s="52">
        <f t="shared" si="8"/>
        <v>3.4645014447394464E-2</v>
      </c>
      <c r="Q19" s="2"/>
    </row>
    <row r="20" spans="1:17" ht="20.100000000000001" customHeight="1" x14ac:dyDescent="0.25">
      <c r="A20" s="8" t="s">
        <v>176</v>
      </c>
      <c r="B20" s="19">
        <v>73195.140000000014</v>
      </c>
      <c r="C20" s="140">
        <v>69823.789999999979</v>
      </c>
      <c r="D20" s="214">
        <f t="shared" si="3"/>
        <v>2.906969939470368E-2</v>
      </c>
      <c r="E20" s="215">
        <f t="shared" si="4"/>
        <v>2.6921676443713273E-2</v>
      </c>
      <c r="F20" s="52">
        <f t="shared" si="5"/>
        <v>-4.6059752054576769E-2</v>
      </c>
      <c r="H20" s="19">
        <v>17704.321999999993</v>
      </c>
      <c r="I20" s="140">
        <v>16973.151000000005</v>
      </c>
      <c r="J20" s="214">
        <f t="shared" si="0"/>
        <v>2.5432420424303076E-2</v>
      </c>
      <c r="K20" s="215">
        <f t="shared" si="6"/>
        <v>2.438273531463566E-2</v>
      </c>
      <c r="L20" s="52">
        <f t="shared" si="7"/>
        <v>-4.1299011619873829E-2</v>
      </c>
      <c r="N20" s="40">
        <f t="shared" si="1"/>
        <v>2.4187838154281813</v>
      </c>
      <c r="O20" s="143">
        <f t="shared" si="2"/>
        <v>2.4308550137424523</v>
      </c>
      <c r="P20" s="52">
        <f t="shared" si="8"/>
        <v>4.9906065342735324E-3</v>
      </c>
      <c r="Q20" s="2"/>
    </row>
    <row r="21" spans="1:17" ht="20.100000000000001" customHeight="1" x14ac:dyDescent="0.25">
      <c r="A21" s="8" t="s">
        <v>177</v>
      </c>
      <c r="B21" s="19">
        <v>35103.589999999997</v>
      </c>
      <c r="C21" s="140">
        <v>33439.790000000008</v>
      </c>
      <c r="D21" s="214">
        <f t="shared" si="3"/>
        <v>1.3941510446935763E-2</v>
      </c>
      <c r="E21" s="215">
        <f t="shared" si="4"/>
        <v>1.2893244648073659E-2</v>
      </c>
      <c r="F21" s="52">
        <f t="shared" si="5"/>
        <v>-4.7396861688505036E-2</v>
      </c>
      <c r="H21" s="19">
        <v>15114.315000000001</v>
      </c>
      <c r="I21" s="140">
        <v>14516.697000000004</v>
      </c>
      <c r="J21" s="214">
        <f t="shared" si="0"/>
        <v>2.1711851688268575E-2</v>
      </c>
      <c r="K21" s="215">
        <f t="shared" si="6"/>
        <v>2.0853922798057093E-2</v>
      </c>
      <c r="L21" s="52">
        <f t="shared" si="7"/>
        <v>-3.9539866676061519E-2</v>
      </c>
      <c r="N21" s="40">
        <f t="shared" si="1"/>
        <v>4.3056322729384666</v>
      </c>
      <c r="O21" s="143">
        <f t="shared" si="2"/>
        <v>4.3411447858972805</v>
      </c>
      <c r="P21" s="52">
        <f t="shared" si="8"/>
        <v>8.2479205625652797E-3</v>
      </c>
      <c r="Q21" s="2"/>
    </row>
    <row r="22" spans="1:17" ht="20.100000000000001" customHeight="1" x14ac:dyDescent="0.25">
      <c r="A22" s="8" t="s">
        <v>178</v>
      </c>
      <c r="B22" s="19">
        <v>3929.5499999999984</v>
      </c>
      <c r="C22" s="140">
        <v>4036.4700000000012</v>
      </c>
      <c r="D22" s="214">
        <f t="shared" si="3"/>
        <v>1.5606341794886624E-3</v>
      </c>
      <c r="E22" s="215">
        <f t="shared" si="4"/>
        <v>1.5563254202436644E-3</v>
      </c>
      <c r="F22" s="52">
        <f t="shared" si="5"/>
        <v>2.7209222430049966E-2</v>
      </c>
      <c r="H22" s="19">
        <v>9972.273000000001</v>
      </c>
      <c r="I22" s="140">
        <v>10738.785000000003</v>
      </c>
      <c r="J22" s="214">
        <f t="shared" si="0"/>
        <v>1.4325261341379028E-2</v>
      </c>
      <c r="K22" s="215">
        <f t="shared" si="6"/>
        <v>1.54267732759686E-2</v>
      </c>
      <c r="L22" s="52">
        <f t="shared" si="7"/>
        <v>7.6864321704791114E-2</v>
      </c>
      <c r="N22" s="40">
        <f t="shared" si="1"/>
        <v>25.377646295377346</v>
      </c>
      <c r="O22" s="143">
        <f t="shared" si="2"/>
        <v>26.604396911162475</v>
      </c>
      <c r="P22" s="52">
        <f t="shared" si="8"/>
        <v>4.8339810615478034E-2</v>
      </c>
      <c r="Q22" s="2"/>
    </row>
    <row r="23" spans="1:17" ht="20.100000000000001" customHeight="1" x14ac:dyDescent="0.25">
      <c r="A23" s="8" t="s">
        <v>179</v>
      </c>
      <c r="B23" s="19">
        <v>27744.149999999987</v>
      </c>
      <c r="C23" s="140">
        <v>28830.849999999995</v>
      </c>
      <c r="D23" s="214">
        <f t="shared" si="3"/>
        <v>1.1018683760445947E-2</v>
      </c>
      <c r="E23" s="215">
        <f t="shared" si="4"/>
        <v>1.1116194284172069E-2</v>
      </c>
      <c r="F23" s="52">
        <f t="shared" si="5"/>
        <v>3.9168617528380162E-2</v>
      </c>
      <c r="H23" s="19">
        <v>8984.7429999999986</v>
      </c>
      <c r="I23" s="140">
        <v>9968.6950000000015</v>
      </c>
      <c r="J23" s="214">
        <f t="shared" si="0"/>
        <v>1.2906665467353912E-2</v>
      </c>
      <c r="K23" s="215">
        <f t="shared" si="6"/>
        <v>1.4320502517024205E-2</v>
      </c>
      <c r="L23" s="52">
        <f t="shared" si="7"/>
        <v>0.10951364997307136</v>
      </c>
      <c r="N23" s="40">
        <f t="shared" si="1"/>
        <v>3.2384279208409712</v>
      </c>
      <c r="O23" s="143">
        <f t="shared" si="2"/>
        <v>3.4576486645381612</v>
      </c>
      <c r="P23" s="52">
        <f t="shared" si="8"/>
        <v>6.769356893398501E-2</v>
      </c>
      <c r="Q23" s="2"/>
    </row>
    <row r="24" spans="1:17" ht="20.100000000000001" customHeight="1" x14ac:dyDescent="0.25">
      <c r="A24" s="8" t="s">
        <v>180</v>
      </c>
      <c r="B24" s="19">
        <v>38440.550000000003</v>
      </c>
      <c r="C24" s="140">
        <v>34786.700000000004</v>
      </c>
      <c r="D24" s="214">
        <f t="shared" si="3"/>
        <v>1.5266795487611286E-2</v>
      </c>
      <c r="E24" s="215">
        <f t="shared" si="4"/>
        <v>1.341256729181445E-2</v>
      </c>
      <c r="F24" s="52">
        <f t="shared" si="5"/>
        <v>-9.5051969859952526E-2</v>
      </c>
      <c r="H24" s="19">
        <v>8757.4939999999988</v>
      </c>
      <c r="I24" s="140">
        <v>7841.5409999999956</v>
      </c>
      <c r="J24" s="214">
        <f t="shared" si="0"/>
        <v>1.2580220201107486E-2</v>
      </c>
      <c r="K24" s="215">
        <f t="shared" si="6"/>
        <v>1.126474504715496E-2</v>
      </c>
      <c r="L24" s="52">
        <f t="shared" si="7"/>
        <v>-0.10459076534908311</v>
      </c>
      <c r="N24" s="40">
        <f t="shared" si="1"/>
        <v>2.2781916491829586</v>
      </c>
      <c r="O24" s="143">
        <f t="shared" si="2"/>
        <v>2.2541778898257077</v>
      </c>
      <c r="P24" s="52">
        <f t="shared" si="8"/>
        <v>-1.0540710815906606E-2</v>
      </c>
      <c r="Q24" s="2"/>
    </row>
    <row r="25" spans="1:17" ht="20.100000000000001" customHeight="1" x14ac:dyDescent="0.25">
      <c r="A25" s="8" t="s">
        <v>181</v>
      </c>
      <c r="B25" s="19">
        <v>33338.170000000013</v>
      </c>
      <c r="C25" s="140">
        <v>32814.740000000013</v>
      </c>
      <c r="D25" s="214">
        <f t="shared" si="3"/>
        <v>1.3240367875101114E-2</v>
      </c>
      <c r="E25" s="215">
        <f t="shared" si="4"/>
        <v>1.2652246646373339E-2</v>
      </c>
      <c r="F25" s="52">
        <f t="shared" si="5"/>
        <v>-1.5700621839771053E-2</v>
      </c>
      <c r="H25" s="19">
        <v>8109.9200000000055</v>
      </c>
      <c r="I25" s="140">
        <v>7776.6959999999963</v>
      </c>
      <c r="J25" s="214">
        <f t="shared" si="0"/>
        <v>1.1649974229313284E-2</v>
      </c>
      <c r="K25" s="215">
        <f t="shared" si="6"/>
        <v>1.1171592133386766E-2</v>
      </c>
      <c r="L25" s="52">
        <f t="shared" si="7"/>
        <v>-4.1088444768876763E-2</v>
      </c>
      <c r="N25" s="40">
        <f t="shared" si="1"/>
        <v>2.4326230263988702</v>
      </c>
      <c r="O25" s="143">
        <f t="shared" si="2"/>
        <v>2.3698789019812416</v>
      </c>
      <c r="P25" s="52">
        <f t="shared" si="8"/>
        <v>-2.5792785703632727E-2</v>
      </c>
      <c r="Q25" s="2"/>
    </row>
    <row r="26" spans="1:17" ht="20.100000000000001" customHeight="1" x14ac:dyDescent="0.25">
      <c r="A26" s="8" t="s">
        <v>182</v>
      </c>
      <c r="B26" s="19">
        <v>19342.210000000006</v>
      </c>
      <c r="C26" s="140">
        <v>17487.779999999992</v>
      </c>
      <c r="D26" s="214">
        <f t="shared" si="3"/>
        <v>7.6818246447678297E-3</v>
      </c>
      <c r="E26" s="215">
        <f t="shared" si="4"/>
        <v>6.74269263926865E-3</v>
      </c>
      <c r="F26" s="52">
        <f t="shared" si="5"/>
        <v>-9.5874773358370843E-2</v>
      </c>
      <c r="H26" s="19">
        <v>6943.4660000000003</v>
      </c>
      <c r="I26" s="140">
        <v>6486.5580000000036</v>
      </c>
      <c r="J26" s="214">
        <f t="shared" si="0"/>
        <v>9.9743523933790885E-3</v>
      </c>
      <c r="K26" s="215">
        <f t="shared" si="6"/>
        <v>9.3182477912929964E-3</v>
      </c>
      <c r="L26" s="52">
        <f t="shared" si="7"/>
        <v>-6.5804023523697922E-2</v>
      </c>
      <c r="N26" s="40">
        <f t="shared" si="1"/>
        <v>3.589799717819214</v>
      </c>
      <c r="O26" s="143">
        <f t="shared" si="2"/>
        <v>3.7091946490635213</v>
      </c>
      <c r="P26" s="52">
        <f t="shared" si="8"/>
        <v>3.3259496526129056E-2</v>
      </c>
      <c r="Q26" s="2"/>
    </row>
    <row r="27" spans="1:17" ht="20.100000000000001" customHeight="1" x14ac:dyDescent="0.25">
      <c r="A27" s="8" t="s">
        <v>183</v>
      </c>
      <c r="B27" s="19">
        <v>15338.580000000005</v>
      </c>
      <c r="C27" s="140">
        <v>15887.500000000009</v>
      </c>
      <c r="D27" s="214">
        <f t="shared" si="3"/>
        <v>6.0917693407187149E-3</v>
      </c>
      <c r="E27" s="215">
        <f t="shared" si="4"/>
        <v>6.1256791488902987E-3</v>
      </c>
      <c r="F27" s="52">
        <f t="shared" si="5"/>
        <v>3.5786885096273806E-2</v>
      </c>
      <c r="H27" s="19">
        <v>5918.7940000000008</v>
      </c>
      <c r="I27" s="140">
        <v>6328.0089999999982</v>
      </c>
      <c r="J27" s="214">
        <f t="shared" si="0"/>
        <v>8.5024016967632302E-3</v>
      </c>
      <c r="K27" s="215">
        <f t="shared" si="6"/>
        <v>9.0904846434013455E-3</v>
      </c>
      <c r="L27" s="52">
        <f t="shared" si="7"/>
        <v>6.9138239986050773E-2</v>
      </c>
      <c r="N27" s="40">
        <f t="shared" si="1"/>
        <v>3.8587626755540594</v>
      </c>
      <c r="O27" s="143">
        <f t="shared" si="2"/>
        <v>3.9830111723052681</v>
      </c>
      <c r="P27" s="52">
        <f t="shared" si="8"/>
        <v>3.2199051146198969E-2</v>
      </c>
      <c r="Q27" s="2"/>
    </row>
    <row r="28" spans="1:17" ht="20.100000000000001" customHeight="1" x14ac:dyDescent="0.25">
      <c r="A28" s="8" t="s">
        <v>184</v>
      </c>
      <c r="B28" s="19">
        <v>65440.919999999984</v>
      </c>
      <c r="C28" s="140">
        <v>76606.13999999997</v>
      </c>
      <c r="D28" s="214">
        <f t="shared" si="3"/>
        <v>2.5990084485293028E-2</v>
      </c>
      <c r="E28" s="215">
        <f t="shared" si="4"/>
        <v>2.9536719715183048E-2</v>
      </c>
      <c r="F28" s="52">
        <f t="shared" si="5"/>
        <v>0.17061526641129113</v>
      </c>
      <c r="H28" s="19">
        <v>5207.2689999999993</v>
      </c>
      <c r="I28" s="140">
        <v>6005.8270000000002</v>
      </c>
      <c r="J28" s="214">
        <f t="shared" si="0"/>
        <v>7.4802895287625409E-3</v>
      </c>
      <c r="K28" s="215">
        <f t="shared" si="6"/>
        <v>8.6276549408234402E-3</v>
      </c>
      <c r="L28" s="52">
        <f t="shared" si="7"/>
        <v>0.15335447429353102</v>
      </c>
      <c r="N28" s="40">
        <f t="shared" si="1"/>
        <v>0.79572062862196935</v>
      </c>
      <c r="O28" s="143">
        <f t="shared" si="2"/>
        <v>0.78398768036086963</v>
      </c>
      <c r="P28" s="52">
        <f t="shared" si="8"/>
        <v>-1.4745059810022599E-2</v>
      </c>
      <c r="Q28" s="2"/>
    </row>
    <row r="29" spans="1:17" ht="20.100000000000001" customHeight="1" x14ac:dyDescent="0.25">
      <c r="A29" s="8" t="s">
        <v>185</v>
      </c>
      <c r="B29" s="19">
        <v>19014.270000000004</v>
      </c>
      <c r="C29" s="140">
        <v>22528.37999999999</v>
      </c>
      <c r="D29" s="214">
        <f t="shared" si="3"/>
        <v>7.5515821557241691E-3</v>
      </c>
      <c r="E29" s="215">
        <f t="shared" si="4"/>
        <v>8.6861764043604777E-3</v>
      </c>
      <c r="F29" s="52">
        <f t="shared" si="5"/>
        <v>0.18481435258887063</v>
      </c>
      <c r="H29" s="19">
        <v>4365.1370000000006</v>
      </c>
      <c r="I29" s="140">
        <v>4949.0939999999964</v>
      </c>
      <c r="J29" s="214">
        <f t="shared" si="0"/>
        <v>6.2705592111169869E-3</v>
      </c>
      <c r="K29" s="215">
        <f t="shared" si="6"/>
        <v>7.1096079360427143E-3</v>
      </c>
      <c r="L29" s="52">
        <f t="shared" si="7"/>
        <v>0.13377747365088327</v>
      </c>
      <c r="N29" s="40">
        <f t="shared" si="1"/>
        <v>2.295716322530394</v>
      </c>
      <c r="O29" s="143">
        <f t="shared" si="2"/>
        <v>2.1968264029637279</v>
      </c>
      <c r="P29" s="52">
        <f t="shared" si="8"/>
        <v>-4.3075844605080515E-2</v>
      </c>
      <c r="Q29" s="2"/>
    </row>
    <row r="30" spans="1:17" ht="20.100000000000001" customHeight="1" x14ac:dyDescent="0.25">
      <c r="A30" s="8" t="s">
        <v>186</v>
      </c>
      <c r="B30" s="19">
        <v>14855.330000000004</v>
      </c>
      <c r="C30" s="140">
        <v>12458.440000000006</v>
      </c>
      <c r="D30" s="214">
        <f t="shared" si="3"/>
        <v>5.8998449556777049E-3</v>
      </c>
      <c r="E30" s="215">
        <f t="shared" si="4"/>
        <v>4.8035503468576461E-3</v>
      </c>
      <c r="F30" s="52">
        <f t="shared" si="5"/>
        <v>-0.16134882227456387</v>
      </c>
      <c r="H30" s="19">
        <v>5211.6420000000016</v>
      </c>
      <c r="I30" s="140">
        <v>4396.2609999999995</v>
      </c>
      <c r="J30" s="214">
        <f t="shared" si="0"/>
        <v>7.4865713832450529E-3</v>
      </c>
      <c r="K30" s="215">
        <f t="shared" si="6"/>
        <v>6.3154371475900636E-3</v>
      </c>
      <c r="L30" s="52">
        <f t="shared" si="7"/>
        <v>-0.15645376255698337</v>
      </c>
      <c r="N30" s="40">
        <f t="shared" si="1"/>
        <v>3.5082640372176184</v>
      </c>
      <c r="O30" s="143">
        <f t="shared" si="2"/>
        <v>3.5287411586041251</v>
      </c>
      <c r="P30" s="52">
        <f t="shared" si="8"/>
        <v>5.8368244719536489E-3</v>
      </c>
      <c r="Q30" s="2"/>
    </row>
    <row r="31" spans="1:17" ht="20.100000000000001" customHeight="1" x14ac:dyDescent="0.25">
      <c r="A31" s="8" t="s">
        <v>187</v>
      </c>
      <c r="B31" s="19">
        <v>11927.259999999995</v>
      </c>
      <c r="C31" s="140">
        <v>9938.3500000000022</v>
      </c>
      <c r="D31" s="214">
        <f t="shared" si="3"/>
        <v>4.7369519725281375E-3</v>
      </c>
      <c r="E31" s="215">
        <f t="shared" si="4"/>
        <v>3.8318894331627936E-3</v>
      </c>
      <c r="F31" s="52">
        <f t="shared" si="5"/>
        <v>-0.16675330293797513</v>
      </c>
      <c r="H31" s="19">
        <v>4440.8569999999991</v>
      </c>
      <c r="I31" s="140">
        <v>4173.2230000000009</v>
      </c>
      <c r="J31" s="214">
        <f t="shared" si="0"/>
        <v>6.3793316834278831E-3</v>
      </c>
      <c r="K31" s="215">
        <f t="shared" si="6"/>
        <v>5.9950324967915367E-3</v>
      </c>
      <c r="L31" s="52">
        <f t="shared" si="7"/>
        <v>-6.0266295447027059E-2</v>
      </c>
      <c r="N31" s="40">
        <f t="shared" si="1"/>
        <v>3.723283469967118</v>
      </c>
      <c r="O31" s="143">
        <f t="shared" si="2"/>
        <v>4.1991105163331941</v>
      </c>
      <c r="P31" s="52">
        <f t="shared" si="8"/>
        <v>0.12779769528809964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220225.09999999916</v>
      </c>
      <c r="C32" s="140">
        <f>C33-SUM(C7:C31)</f>
        <v>230694.4599999981</v>
      </c>
      <c r="D32" s="214">
        <f t="shared" si="3"/>
        <v>8.7463149276967453E-2</v>
      </c>
      <c r="E32" s="215">
        <f t="shared" si="4"/>
        <v>8.8947930346907608E-2</v>
      </c>
      <c r="F32" s="52">
        <f t="shared" si="5"/>
        <v>4.7539358592635347E-2</v>
      </c>
      <c r="H32" s="19">
        <f>H33-SUM(H7:H31)</f>
        <v>58863.131000000052</v>
      </c>
      <c r="I32" s="140">
        <f>I33-SUM(I7:I31)</f>
        <v>61383.243999999482</v>
      </c>
      <c r="J32" s="214">
        <f t="shared" si="0"/>
        <v>8.4557425869391065E-2</v>
      </c>
      <c r="K32" s="215">
        <f t="shared" si="6"/>
        <v>8.8179937314272663E-2</v>
      </c>
      <c r="L32" s="52">
        <f t="shared" si="7"/>
        <v>4.2813098066418309E-2</v>
      </c>
      <c r="N32" s="40">
        <f t="shared" si="1"/>
        <v>2.67286203979475</v>
      </c>
      <c r="O32" s="143">
        <f t="shared" si="2"/>
        <v>2.6608026911439482</v>
      </c>
      <c r="P32" s="52">
        <f t="shared" si="8"/>
        <v>-4.5117736984763603E-3</v>
      </c>
      <c r="Q32" s="2"/>
    </row>
    <row r="33" spans="1:17" ht="26.25" customHeight="1" thickBot="1" x14ac:dyDescent="0.3">
      <c r="A33" s="35" t="s">
        <v>18</v>
      </c>
      <c r="B33" s="36">
        <v>2517918.7099999981</v>
      </c>
      <c r="C33" s="148">
        <v>2593589.9699999988</v>
      </c>
      <c r="D33" s="251">
        <f>SUM(D7:D32)</f>
        <v>1.0000000000000004</v>
      </c>
      <c r="E33" s="252">
        <f>SUM(E7:E32)</f>
        <v>0.99999999999999967</v>
      </c>
      <c r="F33" s="57">
        <f t="shared" si="5"/>
        <v>3.0053098894523393E-2</v>
      </c>
      <c r="G33" s="56"/>
      <c r="H33" s="36">
        <v>696132.01199999999</v>
      </c>
      <c r="I33" s="148">
        <v>696113.49099999969</v>
      </c>
      <c r="J33" s="251">
        <f>SUM(J7:J32)</f>
        <v>0.99999999999999978</v>
      </c>
      <c r="K33" s="252">
        <f>SUM(K7:K32)</f>
        <v>0.99999999999999989</v>
      </c>
      <c r="L33" s="57">
        <f t="shared" si="7"/>
        <v>-2.6605585838651181E-5</v>
      </c>
      <c r="M33" s="56"/>
      <c r="N33" s="37">
        <f t="shared" si="1"/>
        <v>2.7647120188403562</v>
      </c>
      <c r="O33" s="150">
        <f t="shared" si="2"/>
        <v>2.6839766464704518</v>
      </c>
      <c r="P33" s="57">
        <f t="shared" si="8"/>
        <v>-2.9202091147188809E-2</v>
      </c>
      <c r="Q33" s="2"/>
    </row>
    <row r="35" spans="1:17" ht="15.75" thickBot="1" x14ac:dyDescent="0.3">
      <c r="L35" s="10"/>
    </row>
    <row r="36" spans="1:17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2"/>
      <c r="L36" s="130" t="s">
        <v>0</v>
      </c>
      <c r="N36" s="361" t="s">
        <v>22</v>
      </c>
      <c r="O36" s="362"/>
      <c r="P36" s="130" t="s">
        <v>0</v>
      </c>
    </row>
    <row r="37" spans="1:17" x14ac:dyDescent="0.25">
      <c r="A37" s="376"/>
      <c r="B37" s="370" t="str">
        <f>B5</f>
        <v>jan-set</v>
      </c>
      <c r="C37" s="364"/>
      <c r="D37" s="370" t="str">
        <f>B37</f>
        <v>jan-set</v>
      </c>
      <c r="E37" s="364"/>
      <c r="F37" s="131" t="str">
        <f>F5</f>
        <v>2025 / 2024</v>
      </c>
      <c r="H37" s="359" t="str">
        <f>B37</f>
        <v>jan-set</v>
      </c>
      <c r="I37" s="364"/>
      <c r="J37" s="370" t="str">
        <f>H37</f>
        <v>jan-set</v>
      </c>
      <c r="K37" s="364"/>
      <c r="L37" s="131" t="str">
        <f>F37</f>
        <v>2025 / 2024</v>
      </c>
      <c r="N37" s="359" t="str">
        <f>B37</f>
        <v>jan-set</v>
      </c>
      <c r="O37" s="360"/>
      <c r="P37" s="131" t="str">
        <f>L37</f>
        <v>2025 / 2024</v>
      </c>
    </row>
    <row r="38" spans="1:17" ht="19.5" customHeight="1" thickBot="1" x14ac:dyDescent="0.3">
      <c r="A38" s="377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1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0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163</v>
      </c>
      <c r="B39" s="19">
        <v>239871.67999999985</v>
      </c>
      <c r="C39" s="147">
        <v>245239.32999999981</v>
      </c>
      <c r="D39" s="247">
        <f>B39/$B$62</f>
        <v>0.21209938260032568</v>
      </c>
      <c r="E39" s="246">
        <f>C39/$C$62</f>
        <v>0.21329212793694063</v>
      </c>
      <c r="F39" s="52">
        <f>(C39-B39)/B39</f>
        <v>2.2377172661649632E-2</v>
      </c>
      <c r="H39" s="39">
        <v>73644.712999999945</v>
      </c>
      <c r="I39" s="147">
        <v>75731.492000000027</v>
      </c>
      <c r="J39" s="250">
        <f>H39/$H$62</f>
        <v>0.25167531421107914</v>
      </c>
      <c r="K39" s="246">
        <f>I39/$I$62</f>
        <v>0.25468487601535095</v>
      </c>
      <c r="L39" s="52">
        <f>(I39-H39)/H39</f>
        <v>2.8335761183563631E-2</v>
      </c>
      <c r="N39" s="40">
        <f t="shared" ref="N39:N62" si="9">(H39/B39)*10</f>
        <v>3.0701712265491277</v>
      </c>
      <c r="O39" s="149">
        <f t="shared" ref="O39:O62" si="10">(I39/C39)*10</f>
        <v>3.0880647080547838</v>
      </c>
      <c r="P39" s="52">
        <f>(O39-N39)/N39</f>
        <v>5.8281705433636168E-3</v>
      </c>
    </row>
    <row r="40" spans="1:17" ht="20.100000000000001" customHeight="1" x14ac:dyDescent="0.25">
      <c r="A40" s="38" t="s">
        <v>169</v>
      </c>
      <c r="B40" s="19">
        <v>98650.709999999948</v>
      </c>
      <c r="C40" s="140">
        <v>102504.30000000002</v>
      </c>
      <c r="D40" s="247">
        <f t="shared" ref="D40:D61" si="11">B40/$B$62</f>
        <v>8.722894959539941E-2</v>
      </c>
      <c r="E40" s="215">
        <f t="shared" ref="E40:E61" si="12">C40/$C$62</f>
        <v>8.9151117276688716E-2</v>
      </c>
      <c r="F40" s="52">
        <f t="shared" ref="F40:F62" si="13">(C40-B40)/B40</f>
        <v>3.9062972785498161E-2</v>
      </c>
      <c r="H40" s="19">
        <v>33990.139999999985</v>
      </c>
      <c r="I40" s="140">
        <v>35467.812000000034</v>
      </c>
      <c r="J40" s="247">
        <f t="shared" ref="J40:J62" si="14">H40/$H$62</f>
        <v>0.11615876844517775</v>
      </c>
      <c r="K40" s="215">
        <f t="shared" ref="K40:K62" si="15">I40/$I$62</f>
        <v>0.11927819013199664</v>
      </c>
      <c r="L40" s="52">
        <f t="shared" ref="L40:L62" si="16">(I40-H40)/H40</f>
        <v>4.3473548505538674E-2</v>
      </c>
      <c r="N40" s="40">
        <f t="shared" si="9"/>
        <v>3.4455038387458137</v>
      </c>
      <c r="O40" s="143">
        <f t="shared" si="10"/>
        <v>3.460129184824444</v>
      </c>
      <c r="P40" s="52">
        <f t="shared" ref="P40:P62" si="17">(O40-N40)/N40</f>
        <v>4.2447626713293784E-3</v>
      </c>
    </row>
    <row r="41" spans="1:17" ht="20.100000000000001" customHeight="1" x14ac:dyDescent="0.25">
      <c r="A41" s="38" t="s">
        <v>170</v>
      </c>
      <c r="B41" s="19">
        <v>155298.06999999995</v>
      </c>
      <c r="C41" s="140">
        <v>150031.33999999991</v>
      </c>
      <c r="D41" s="247">
        <f t="shared" si="11"/>
        <v>0.13731768904950417</v>
      </c>
      <c r="E41" s="215">
        <f t="shared" si="12"/>
        <v>0.13048683408909428</v>
      </c>
      <c r="F41" s="52">
        <f t="shared" si="13"/>
        <v>-3.3913686113420737E-2</v>
      </c>
      <c r="H41" s="19">
        <v>34331.379999999983</v>
      </c>
      <c r="I41" s="140">
        <v>33232.606999999989</v>
      </c>
      <c r="J41" s="247">
        <f t="shared" si="14"/>
        <v>0.11732493069529594</v>
      </c>
      <c r="K41" s="215">
        <f t="shared" si="15"/>
        <v>0.11176119960058199</v>
      </c>
      <c r="L41" s="52">
        <f t="shared" si="16"/>
        <v>-3.2004917949700659E-2</v>
      </c>
      <c r="N41" s="40">
        <f t="shared" si="9"/>
        <v>2.210676539637614</v>
      </c>
      <c r="O41" s="143">
        <f t="shared" si="10"/>
        <v>2.2150443367365784</v>
      </c>
      <c r="P41" s="52">
        <f t="shared" si="17"/>
        <v>1.9757739409856818E-3</v>
      </c>
    </row>
    <row r="42" spans="1:17" ht="20.100000000000001" customHeight="1" x14ac:dyDescent="0.25">
      <c r="A42" s="38" t="s">
        <v>171</v>
      </c>
      <c r="B42" s="19">
        <v>72156.129999999946</v>
      </c>
      <c r="C42" s="140">
        <v>77639.079999999973</v>
      </c>
      <c r="D42" s="247">
        <f t="shared" si="11"/>
        <v>6.3801907018906256E-2</v>
      </c>
      <c r="E42" s="215">
        <f t="shared" si="12"/>
        <v>6.7525076765893852E-2</v>
      </c>
      <c r="F42" s="52">
        <f t="shared" si="13"/>
        <v>7.5987306968930149E-2</v>
      </c>
      <c r="H42" s="19">
        <v>27054.861000000004</v>
      </c>
      <c r="I42" s="140">
        <v>27817.983</v>
      </c>
      <c r="J42" s="247">
        <f t="shared" si="14"/>
        <v>9.2457969699903331E-2</v>
      </c>
      <c r="K42" s="215">
        <f t="shared" si="15"/>
        <v>9.3551828496289735E-2</v>
      </c>
      <c r="L42" s="52">
        <f t="shared" si="16"/>
        <v>2.8206465374188971E-2</v>
      </c>
      <c r="N42" s="40">
        <f t="shared" si="9"/>
        <v>3.7494889207611366</v>
      </c>
      <c r="O42" s="143">
        <f t="shared" si="10"/>
        <v>3.5829872018061022</v>
      </c>
      <c r="P42" s="52">
        <f t="shared" si="17"/>
        <v>-4.4406510453492684E-2</v>
      </c>
    </row>
    <row r="43" spans="1:17" ht="20.100000000000001" customHeight="1" x14ac:dyDescent="0.25">
      <c r="A43" s="38" t="s">
        <v>172</v>
      </c>
      <c r="B43" s="19">
        <v>119507.14999999997</v>
      </c>
      <c r="C43" s="140">
        <v>114593.97999999997</v>
      </c>
      <c r="D43" s="247">
        <f t="shared" si="11"/>
        <v>0.10567063494667032</v>
      </c>
      <c r="E43" s="215">
        <f t="shared" si="12"/>
        <v>9.9665880847754837E-2</v>
      </c>
      <c r="F43" s="52">
        <f t="shared" si="13"/>
        <v>-4.1111933470089443E-2</v>
      </c>
      <c r="H43" s="19">
        <v>27742.878000000015</v>
      </c>
      <c r="I43" s="140">
        <v>27332.407999999999</v>
      </c>
      <c r="J43" s="247">
        <f t="shared" si="14"/>
        <v>9.4809216484687001E-2</v>
      </c>
      <c r="K43" s="215">
        <f t="shared" si="15"/>
        <v>9.1918840614958225E-2</v>
      </c>
      <c r="L43" s="52">
        <f t="shared" si="16"/>
        <v>-1.479550895909269E-2</v>
      </c>
      <c r="N43" s="40">
        <f t="shared" si="9"/>
        <v>2.3214408510285804</v>
      </c>
      <c r="O43" s="143">
        <f t="shared" si="10"/>
        <v>2.3851521694246074</v>
      </c>
      <c r="P43" s="52">
        <f t="shared" si="17"/>
        <v>2.7444730443077124E-2</v>
      </c>
    </row>
    <row r="44" spans="1:17" ht="20.100000000000001" customHeight="1" x14ac:dyDescent="0.25">
      <c r="A44" s="38" t="s">
        <v>173</v>
      </c>
      <c r="B44" s="19">
        <v>188623.12999999998</v>
      </c>
      <c r="C44" s="140">
        <v>210605.78999999989</v>
      </c>
      <c r="D44" s="247">
        <f t="shared" si="11"/>
        <v>0.16678437995323581</v>
      </c>
      <c r="E44" s="215">
        <f t="shared" si="12"/>
        <v>0.18317028147540798</v>
      </c>
      <c r="F44" s="52">
        <f t="shared" si="13"/>
        <v>0.11654275909852582</v>
      </c>
      <c r="H44" s="19">
        <v>20977.911000000004</v>
      </c>
      <c r="I44" s="140">
        <v>25172.530999999999</v>
      </c>
      <c r="J44" s="247">
        <f t="shared" si="14"/>
        <v>7.1690446297442395E-2</v>
      </c>
      <c r="K44" s="215">
        <f t="shared" si="15"/>
        <v>8.465517801666414E-2</v>
      </c>
      <c r="L44" s="52">
        <f t="shared" si="16"/>
        <v>0.19995413270654044</v>
      </c>
      <c r="N44" s="40">
        <f t="shared" si="9"/>
        <v>1.1121600516331167</v>
      </c>
      <c r="O44" s="143">
        <f t="shared" si="10"/>
        <v>1.1952440148962671</v>
      </c>
      <c r="P44" s="52">
        <f t="shared" si="17"/>
        <v>7.4705041905747574E-2</v>
      </c>
    </row>
    <row r="45" spans="1:17" ht="20.100000000000001" customHeight="1" x14ac:dyDescent="0.25">
      <c r="A45" s="38" t="s">
        <v>176</v>
      </c>
      <c r="B45" s="19">
        <v>73195.139999999985</v>
      </c>
      <c r="C45" s="140">
        <v>69823.789999999979</v>
      </c>
      <c r="D45" s="247">
        <f t="shared" si="11"/>
        <v>6.4720620639103416E-2</v>
      </c>
      <c r="E45" s="215">
        <f t="shared" si="12"/>
        <v>6.0727880596159196E-2</v>
      </c>
      <c r="F45" s="52">
        <f t="shared" si="13"/>
        <v>-4.6059752054576387E-2</v>
      </c>
      <c r="H45" s="19">
        <v>17704.321999999996</v>
      </c>
      <c r="I45" s="140">
        <v>16973.151000000005</v>
      </c>
      <c r="J45" s="247">
        <f t="shared" si="14"/>
        <v>6.0503200036153622E-2</v>
      </c>
      <c r="K45" s="215">
        <f t="shared" si="15"/>
        <v>5.7080677322781784E-2</v>
      </c>
      <c r="L45" s="52">
        <f t="shared" si="16"/>
        <v>-4.1299011619874024E-2</v>
      </c>
      <c r="N45" s="40">
        <f t="shared" si="9"/>
        <v>2.4187838154281831</v>
      </c>
      <c r="O45" s="143">
        <f t="shared" si="10"/>
        <v>2.4308550137424523</v>
      </c>
      <c r="P45" s="52">
        <f t="shared" si="17"/>
        <v>4.9906065342727943E-3</v>
      </c>
    </row>
    <row r="46" spans="1:17" ht="20.100000000000001" customHeight="1" x14ac:dyDescent="0.25">
      <c r="A46" s="38" t="s">
        <v>177</v>
      </c>
      <c r="B46" s="19">
        <v>35103.590000000033</v>
      </c>
      <c r="C46" s="140">
        <v>33439.790000000008</v>
      </c>
      <c r="D46" s="247">
        <f t="shared" si="11"/>
        <v>3.1039303039254066E-2</v>
      </c>
      <c r="E46" s="215">
        <f t="shared" si="12"/>
        <v>2.9083605663351123E-2</v>
      </c>
      <c r="F46" s="52">
        <f t="shared" si="13"/>
        <v>-4.7396861688506021E-2</v>
      </c>
      <c r="H46" s="19">
        <v>15114.315000000001</v>
      </c>
      <c r="I46" s="140">
        <v>14516.697000000004</v>
      </c>
      <c r="J46" s="247">
        <f t="shared" si="14"/>
        <v>5.1652044277913464E-2</v>
      </c>
      <c r="K46" s="215">
        <f t="shared" si="15"/>
        <v>4.8819626788779193E-2</v>
      </c>
      <c r="L46" s="52">
        <f t="shared" si="16"/>
        <v>-3.9539866676061519E-2</v>
      </c>
      <c r="N46" s="40">
        <f t="shared" si="9"/>
        <v>4.3056322729384622</v>
      </c>
      <c r="O46" s="143">
        <f t="shared" si="10"/>
        <v>4.3411447858972805</v>
      </c>
      <c r="P46" s="52">
        <f t="shared" si="17"/>
        <v>8.2479205625663188E-3</v>
      </c>
    </row>
    <row r="47" spans="1:17" ht="20.100000000000001" customHeight="1" x14ac:dyDescent="0.25">
      <c r="A47" s="38" t="s">
        <v>180</v>
      </c>
      <c r="B47" s="19">
        <v>38440.549999999988</v>
      </c>
      <c r="C47" s="140">
        <v>34786.700000000004</v>
      </c>
      <c r="D47" s="247">
        <f t="shared" si="11"/>
        <v>3.3989910446355957E-2</v>
      </c>
      <c r="E47" s="215">
        <f t="shared" si="12"/>
        <v>3.025505438668414E-2</v>
      </c>
      <c r="F47" s="52">
        <f t="shared" si="13"/>
        <v>-9.5051969859952193E-2</v>
      </c>
      <c r="H47" s="19">
        <v>8757.4940000000024</v>
      </c>
      <c r="I47" s="140">
        <v>7841.5409999999956</v>
      </c>
      <c r="J47" s="247">
        <f t="shared" si="14"/>
        <v>2.9928082605897893E-2</v>
      </c>
      <c r="K47" s="215">
        <f t="shared" si="15"/>
        <v>2.6371088758614308E-2</v>
      </c>
      <c r="L47" s="52">
        <f t="shared" si="16"/>
        <v>-0.10459076534908349</v>
      </c>
      <c r="N47" s="40">
        <f t="shared" si="9"/>
        <v>2.2781916491829604</v>
      </c>
      <c r="O47" s="143">
        <f t="shared" si="10"/>
        <v>2.2541778898257077</v>
      </c>
      <c r="P47" s="52">
        <f t="shared" si="17"/>
        <v>-1.0540710815907376E-2</v>
      </c>
    </row>
    <row r="48" spans="1:17" ht="20.100000000000001" customHeight="1" x14ac:dyDescent="0.25">
      <c r="A48" s="38" t="s">
        <v>181</v>
      </c>
      <c r="B48" s="19">
        <v>33338.169999999984</v>
      </c>
      <c r="C48" s="140">
        <v>32814.740000000013</v>
      </c>
      <c r="D48" s="247">
        <f t="shared" si="11"/>
        <v>2.9478283030429858E-2</v>
      </c>
      <c r="E48" s="215">
        <f t="shared" si="12"/>
        <v>2.8539980607096959E-2</v>
      </c>
      <c r="F48" s="52">
        <f t="shared" si="13"/>
        <v>-1.5700621839770192E-2</v>
      </c>
      <c r="H48" s="19">
        <v>8109.9200000000055</v>
      </c>
      <c r="I48" s="140">
        <v>7776.6959999999963</v>
      </c>
      <c r="J48" s="247">
        <f t="shared" si="14"/>
        <v>2.7715046757351307E-2</v>
      </c>
      <c r="K48" s="215">
        <f t="shared" si="15"/>
        <v>2.6153015136280086E-2</v>
      </c>
      <c r="L48" s="52">
        <f t="shared" si="16"/>
        <v>-4.1088444768876763E-2</v>
      </c>
      <c r="N48" s="40">
        <f t="shared" si="9"/>
        <v>2.4326230263988724</v>
      </c>
      <c r="O48" s="143">
        <f t="shared" si="10"/>
        <v>2.3698789019812416</v>
      </c>
      <c r="P48" s="52">
        <f t="shared" si="17"/>
        <v>-2.5792785703633615E-2</v>
      </c>
    </row>
    <row r="49" spans="1:16" ht="20.100000000000001" customHeight="1" x14ac:dyDescent="0.25">
      <c r="A49" s="38" t="s">
        <v>182</v>
      </c>
      <c r="B49" s="19">
        <v>19342.209999999992</v>
      </c>
      <c r="C49" s="140">
        <v>17487.779999999992</v>
      </c>
      <c r="D49" s="247">
        <f t="shared" si="11"/>
        <v>1.7102772612114306E-2</v>
      </c>
      <c r="E49" s="215">
        <f t="shared" si="12"/>
        <v>1.5209655845549213E-2</v>
      </c>
      <c r="F49" s="52">
        <f t="shared" si="13"/>
        <v>-9.5874773358370163E-2</v>
      </c>
      <c r="H49" s="19">
        <v>6943.4660000000003</v>
      </c>
      <c r="I49" s="140">
        <v>6486.5580000000036</v>
      </c>
      <c r="J49" s="247">
        <f t="shared" si="14"/>
        <v>2.3728777207183169E-2</v>
      </c>
      <c r="K49" s="215">
        <f t="shared" si="15"/>
        <v>2.1814283283846873E-2</v>
      </c>
      <c r="L49" s="52">
        <f t="shared" si="16"/>
        <v>-6.5804023523697922E-2</v>
      </c>
      <c r="N49" s="40">
        <f t="shared" si="9"/>
        <v>3.5897997178192171</v>
      </c>
      <c r="O49" s="143">
        <f t="shared" si="10"/>
        <v>3.7091946490635213</v>
      </c>
      <c r="P49" s="52">
        <f t="shared" si="17"/>
        <v>3.3259496526128161E-2</v>
      </c>
    </row>
    <row r="50" spans="1:16" ht="20.100000000000001" customHeight="1" x14ac:dyDescent="0.25">
      <c r="A50" s="38" t="s">
        <v>186</v>
      </c>
      <c r="B50" s="19">
        <v>14855.330000000002</v>
      </c>
      <c r="C50" s="140">
        <v>12458.440000000006</v>
      </c>
      <c r="D50" s="247">
        <f t="shared" si="11"/>
        <v>1.3135382723479899E-2</v>
      </c>
      <c r="E50" s="215">
        <f t="shared" si="12"/>
        <v>1.0835485394511157E-2</v>
      </c>
      <c r="F50" s="52">
        <f t="shared" si="13"/>
        <v>-0.16134882227456376</v>
      </c>
      <c r="H50" s="19">
        <v>5211.6420000000016</v>
      </c>
      <c r="I50" s="140">
        <v>4396.2609999999995</v>
      </c>
      <c r="J50" s="247">
        <f t="shared" si="14"/>
        <v>1.7810397847645331E-2</v>
      </c>
      <c r="K50" s="215">
        <f t="shared" si="15"/>
        <v>1.478461810466011E-2</v>
      </c>
      <c r="L50" s="52">
        <f t="shared" si="16"/>
        <v>-0.15645376255698337</v>
      </c>
      <c r="N50" s="40">
        <f t="shared" si="9"/>
        <v>3.5082640372176188</v>
      </c>
      <c r="O50" s="143">
        <f t="shared" si="10"/>
        <v>3.5287411586041251</v>
      </c>
      <c r="P50" s="52">
        <f t="shared" si="17"/>
        <v>5.8368244719535214E-3</v>
      </c>
    </row>
    <row r="51" spans="1:16" ht="20.100000000000001" customHeight="1" x14ac:dyDescent="0.25">
      <c r="A51" s="38" t="s">
        <v>188</v>
      </c>
      <c r="B51" s="19">
        <v>9931.6400000000012</v>
      </c>
      <c r="C51" s="140">
        <v>14470.32</v>
      </c>
      <c r="D51" s="247">
        <f t="shared" si="11"/>
        <v>8.781756613405552E-3</v>
      </c>
      <c r="E51" s="215">
        <f t="shared" si="12"/>
        <v>1.2585278816120045E-2</v>
      </c>
      <c r="F51" s="52">
        <f t="shared" si="13"/>
        <v>0.45699199729349815</v>
      </c>
      <c r="H51" s="19">
        <v>2411.9470000000001</v>
      </c>
      <c r="I51" s="140">
        <v>3695.4929999999995</v>
      </c>
      <c r="J51" s="247">
        <f t="shared" si="14"/>
        <v>8.2426489880606923E-3</v>
      </c>
      <c r="K51" s="215">
        <f t="shared" si="15"/>
        <v>1.2427936538218432E-2</v>
      </c>
      <c r="L51" s="52">
        <f t="shared" si="16"/>
        <v>0.53216177635744044</v>
      </c>
      <c r="N51" s="40">
        <f t="shared" si="9"/>
        <v>2.4285485579420922</v>
      </c>
      <c r="O51" s="143">
        <f t="shared" si="10"/>
        <v>2.5538433151443778</v>
      </c>
      <c r="P51" s="52">
        <f t="shared" si="17"/>
        <v>5.1592444710456209E-2</v>
      </c>
    </row>
    <row r="52" spans="1:16" ht="20.100000000000001" customHeight="1" x14ac:dyDescent="0.25">
      <c r="A52" s="38" t="s">
        <v>189</v>
      </c>
      <c r="B52" s="19">
        <v>7724.1000000000022</v>
      </c>
      <c r="C52" s="140">
        <v>10282.880000000006</v>
      </c>
      <c r="D52" s="247">
        <f t="shared" si="11"/>
        <v>6.8298051739295656E-3</v>
      </c>
      <c r="E52" s="215">
        <f t="shared" si="12"/>
        <v>8.943334482769183E-3</v>
      </c>
      <c r="F52" s="52">
        <f t="shared" si="13"/>
        <v>0.33127225178337977</v>
      </c>
      <c r="H52" s="19">
        <v>2461.0900000000011</v>
      </c>
      <c r="I52" s="140">
        <v>3350.1930000000007</v>
      </c>
      <c r="J52" s="247">
        <f t="shared" si="14"/>
        <v>8.4105915254465789E-3</v>
      </c>
      <c r="K52" s="215">
        <f t="shared" si="15"/>
        <v>1.1266693238164337E-2</v>
      </c>
      <c r="L52" s="52">
        <f t="shared" si="16"/>
        <v>0.36126391151887954</v>
      </c>
      <c r="N52" s="40">
        <f t="shared" ref="N52" si="18">(H52/B52)*10</f>
        <v>3.1862482360404454</v>
      </c>
      <c r="O52" s="143">
        <f t="shared" ref="O52" si="19">(I52/C52)*10</f>
        <v>3.2580298515590949</v>
      </c>
      <c r="P52" s="52">
        <f t="shared" ref="P52" si="20">(O52-N52)/N52</f>
        <v>2.2528569716166427E-2</v>
      </c>
    </row>
    <row r="53" spans="1:16" ht="20.100000000000001" customHeight="1" x14ac:dyDescent="0.25">
      <c r="A53" s="38" t="s">
        <v>190</v>
      </c>
      <c r="B53" s="19">
        <v>3295.87</v>
      </c>
      <c r="C53" s="140">
        <v>3382.7500000000009</v>
      </c>
      <c r="D53" s="247">
        <f t="shared" si="11"/>
        <v>2.9142747994716834E-3</v>
      </c>
      <c r="E53" s="215">
        <f t="shared" si="12"/>
        <v>2.9420808879990277E-3</v>
      </c>
      <c r="F53" s="52">
        <f t="shared" si="13"/>
        <v>2.6360262995810218E-2</v>
      </c>
      <c r="H53" s="19">
        <v>1543.057</v>
      </c>
      <c r="I53" s="140">
        <v>1608.0180000000009</v>
      </c>
      <c r="J53" s="247">
        <f t="shared" si="14"/>
        <v>5.2732822153927789E-3</v>
      </c>
      <c r="K53" s="215">
        <f t="shared" si="15"/>
        <v>5.4077617401285683E-3</v>
      </c>
      <c r="L53" s="52">
        <f t="shared" si="16"/>
        <v>4.2098898485280145E-2</v>
      </c>
      <c r="N53" s="40">
        <f t="shared" si="9"/>
        <v>4.6817896336930769</v>
      </c>
      <c r="O53" s="143">
        <f t="shared" si="10"/>
        <v>4.7535821447047537</v>
      </c>
      <c r="P53" s="52">
        <f t="shared" si="17"/>
        <v>1.5334416244380816E-2</v>
      </c>
    </row>
    <row r="54" spans="1:16" ht="20.100000000000001" customHeight="1" x14ac:dyDescent="0.25">
      <c r="A54" s="38" t="s">
        <v>191</v>
      </c>
      <c r="B54" s="19">
        <v>5338.31</v>
      </c>
      <c r="C54" s="140">
        <v>7132.98</v>
      </c>
      <c r="D54" s="247">
        <f t="shared" si="11"/>
        <v>4.7202414854856795E-3</v>
      </c>
      <c r="E54" s="215">
        <f t="shared" si="12"/>
        <v>6.203770344388234E-3</v>
      </c>
      <c r="F54" s="52">
        <f t="shared" si="13"/>
        <v>0.33618692057973387</v>
      </c>
      <c r="H54" s="19">
        <v>1013.8690000000001</v>
      </c>
      <c r="I54" s="140">
        <v>1344.2149999999999</v>
      </c>
      <c r="J54" s="247">
        <f t="shared" si="14"/>
        <v>3.4648216925480149E-3</v>
      </c>
      <c r="K54" s="215">
        <f t="shared" si="15"/>
        <v>4.5205927094764597E-3</v>
      </c>
      <c r="L54" s="52">
        <f t="shared" si="16"/>
        <v>0.32582710389606523</v>
      </c>
      <c r="N54" s="40">
        <f t="shared" ref="N54" si="21">(H54/B54)*10</f>
        <v>1.8992321539963022</v>
      </c>
      <c r="O54" s="143">
        <f t="shared" ref="O54" si="22">(I54/C54)*10</f>
        <v>1.8845068961359768</v>
      </c>
      <c r="P54" s="52">
        <f t="shared" ref="P54" si="23">(O54-N54)/N54</f>
        <v>-7.7532690405125075E-3</v>
      </c>
    </row>
    <row r="55" spans="1:16" ht="20.100000000000001" customHeight="1" x14ac:dyDescent="0.25">
      <c r="A55" s="38" t="s">
        <v>192</v>
      </c>
      <c r="B55" s="19">
        <v>4821.0600000000004</v>
      </c>
      <c r="C55" s="140">
        <v>4416.340000000002</v>
      </c>
      <c r="D55" s="247">
        <f t="shared" si="11"/>
        <v>4.2628785919168405E-3</v>
      </c>
      <c r="E55" s="215">
        <f t="shared" si="12"/>
        <v>3.8410256474482683E-3</v>
      </c>
      <c r="F55" s="52">
        <f t="shared" si="13"/>
        <v>-8.3948343310391985E-2</v>
      </c>
      <c r="H55" s="19">
        <v>1450.5749999999998</v>
      </c>
      <c r="I55" s="140">
        <v>1192.8120000000001</v>
      </c>
      <c r="J55" s="247">
        <f t="shared" si="14"/>
        <v>4.9572318777552481E-3</v>
      </c>
      <c r="K55" s="215">
        <f t="shared" si="15"/>
        <v>4.0114246835335392E-3</v>
      </c>
      <c r="L55" s="52">
        <f t="shared" si="16"/>
        <v>-0.17769712010754338</v>
      </c>
      <c r="N55" s="40">
        <f t="shared" ref="N55" si="24">(H55/B55)*10</f>
        <v>3.0088300083384145</v>
      </c>
      <c r="O55" s="143">
        <f t="shared" ref="O55" si="25">(I55/C55)*10</f>
        <v>2.700906180230688</v>
      </c>
      <c r="P55" s="52">
        <f t="shared" ref="P55" si="26">(O55-N55)/N55</f>
        <v>-0.10234005485666281</v>
      </c>
    </row>
    <row r="56" spans="1:16" ht="20.100000000000001" customHeight="1" x14ac:dyDescent="0.25">
      <c r="A56" s="38" t="s">
        <v>193</v>
      </c>
      <c r="B56" s="19">
        <v>3805.8799999999997</v>
      </c>
      <c r="C56" s="140">
        <v>2330.6199999999994</v>
      </c>
      <c r="D56" s="247">
        <f t="shared" si="11"/>
        <v>3.3652359388608444E-3</v>
      </c>
      <c r="E56" s="215">
        <f t="shared" si="12"/>
        <v>2.0270113248653586E-3</v>
      </c>
      <c r="F56" s="52">
        <f t="shared" si="13"/>
        <v>-0.38762651476136933</v>
      </c>
      <c r="H56" s="19">
        <v>1480.9900000000002</v>
      </c>
      <c r="I56" s="140">
        <v>1076.7069999999997</v>
      </c>
      <c r="J56" s="247">
        <f t="shared" si="14"/>
        <v>5.061172871886491E-3</v>
      </c>
      <c r="K56" s="215">
        <f t="shared" si="15"/>
        <v>3.6209637702616544E-3</v>
      </c>
      <c r="L56" s="52">
        <f t="shared" si="16"/>
        <v>-0.27298158664136862</v>
      </c>
      <c r="N56" s="40">
        <f t="shared" ref="N56" si="27">(H56/B56)*10</f>
        <v>3.8913207983436164</v>
      </c>
      <c r="O56" s="143">
        <f t="shared" ref="O56" si="28">(I56/C56)*10</f>
        <v>4.6198307746436571</v>
      </c>
      <c r="P56" s="52">
        <f t="shared" ref="P56" si="29">(O56-N56)/N56</f>
        <v>0.18721406279588643</v>
      </c>
    </row>
    <row r="57" spans="1:16" ht="20.100000000000001" customHeight="1" x14ac:dyDescent="0.25">
      <c r="A57" s="38" t="s">
        <v>194</v>
      </c>
      <c r="B57" s="19">
        <v>4333.4399999999996</v>
      </c>
      <c r="C57" s="140">
        <v>2725.8199999999983</v>
      </c>
      <c r="D57" s="247">
        <f t="shared" si="11"/>
        <v>3.8317151425943901E-3</v>
      </c>
      <c r="E57" s="215">
        <f t="shared" si="12"/>
        <v>2.37072882303614E-3</v>
      </c>
      <c r="F57" s="52">
        <f t="shared" si="13"/>
        <v>-0.37098009895141076</v>
      </c>
      <c r="H57" s="19">
        <v>1194.2819999999995</v>
      </c>
      <c r="I57" s="140">
        <v>897.45400000000018</v>
      </c>
      <c r="J57" s="247">
        <f t="shared" si="14"/>
        <v>4.0813696647393561E-3</v>
      </c>
      <c r="K57" s="215">
        <f t="shared" si="15"/>
        <v>3.018136242707073E-3</v>
      </c>
      <c r="L57" s="52">
        <f t="shared" ref="L57:L58" si="30">(I57-H57)/H57</f>
        <v>-0.24854096436185041</v>
      </c>
      <c r="N57" s="40">
        <f t="shared" ref="N57:N58" si="31">(H57/B57)*10</f>
        <v>2.7559675454142658</v>
      </c>
      <c r="O57" s="143">
        <f t="shared" ref="O57:O58" si="32">(I57/C57)*10</f>
        <v>3.2924184282160991</v>
      </c>
      <c r="P57" s="52">
        <f t="shared" ref="P57:P58" si="33">(O57-N57)/N57</f>
        <v>0.19465065315970409</v>
      </c>
    </row>
    <row r="58" spans="1:16" ht="20.100000000000001" customHeight="1" x14ac:dyDescent="0.25">
      <c r="A58" s="38" t="s">
        <v>195</v>
      </c>
      <c r="B58" s="19">
        <v>1033.4300000000003</v>
      </c>
      <c r="C58" s="140">
        <v>1247.3300000000002</v>
      </c>
      <c r="D58" s="247">
        <f t="shared" si="11"/>
        <v>9.1377967153377497E-4</v>
      </c>
      <c r="E58" s="215">
        <f t="shared" si="12"/>
        <v>1.0848409589913021E-3</v>
      </c>
      <c r="F58" s="52">
        <f t="shared" si="13"/>
        <v>0.20698063729522059</v>
      </c>
      <c r="H58" s="19">
        <v>358.62800000000004</v>
      </c>
      <c r="I58" s="140">
        <v>368.81499999999983</v>
      </c>
      <c r="J58" s="247">
        <f t="shared" si="14"/>
        <v>1.2255844433108317E-3</v>
      </c>
      <c r="K58" s="215">
        <f t="shared" si="15"/>
        <v>1.2403242041976617E-3</v>
      </c>
      <c r="L58" s="52">
        <f t="shared" si="30"/>
        <v>2.8405478657549839E-2</v>
      </c>
      <c r="N58" s="40">
        <f t="shared" si="31"/>
        <v>3.4702689103277429</v>
      </c>
      <c r="O58" s="143">
        <f t="shared" si="32"/>
        <v>2.9568358012715139</v>
      </c>
      <c r="P58" s="52">
        <f t="shared" si="33"/>
        <v>-0.14795196635287228</v>
      </c>
    </row>
    <row r="59" spans="1:16" ht="20.100000000000001" customHeight="1" x14ac:dyDescent="0.25">
      <c r="A59" s="38" t="s">
        <v>196</v>
      </c>
      <c r="B59" s="19">
        <v>843.18999999999971</v>
      </c>
      <c r="C59" s="140">
        <v>709.18999999999994</v>
      </c>
      <c r="D59" s="247">
        <f t="shared" si="11"/>
        <v>7.4556562248102268E-4</v>
      </c>
      <c r="E59" s="215">
        <f t="shared" si="12"/>
        <v>6.1680418149731131E-4</v>
      </c>
      <c r="F59" s="52">
        <f t="shared" si="13"/>
        <v>-0.15892029080041251</v>
      </c>
      <c r="H59" s="19">
        <v>307.34199999999993</v>
      </c>
      <c r="I59" s="140">
        <v>288.10500000000008</v>
      </c>
      <c r="J59" s="247">
        <f t="shared" si="14"/>
        <v>1.0503183632511613E-3</v>
      </c>
      <c r="K59" s="215">
        <f t="shared" si="15"/>
        <v>9.6889661442828409E-4</v>
      </c>
      <c r="L59" s="52">
        <f t="shared" si="16"/>
        <v>-6.2591510434629363E-2</v>
      </c>
      <c r="N59" s="40">
        <f t="shared" si="9"/>
        <v>3.6449910459089891</v>
      </c>
      <c r="O59" s="143">
        <f t="shared" si="10"/>
        <v>4.0624515292093815</v>
      </c>
      <c r="P59" s="52">
        <f t="shared" si="17"/>
        <v>0.11452990639550004</v>
      </c>
    </row>
    <row r="60" spans="1:16" ht="20.100000000000001" customHeight="1" x14ac:dyDescent="0.25">
      <c r="A60" s="38" t="s">
        <v>197</v>
      </c>
      <c r="B60" s="19">
        <v>586.48000000000013</v>
      </c>
      <c r="C60" s="140">
        <v>562.54999999999995</v>
      </c>
      <c r="D60" s="247">
        <f t="shared" si="11"/>
        <v>5.1857745736153232E-4</v>
      </c>
      <c r="E60" s="215">
        <f t="shared" si="12"/>
        <v>4.8926689928131036E-4</v>
      </c>
      <c r="F60" s="52">
        <f t="shared" si="13"/>
        <v>-4.0802755422180079E-2</v>
      </c>
      <c r="H60" s="19">
        <v>305.94499999999999</v>
      </c>
      <c r="I60" s="140">
        <v>268.55599999999993</v>
      </c>
      <c r="J60" s="247">
        <f t="shared" si="14"/>
        <v>1.0455442199402509E-3</v>
      </c>
      <c r="K60" s="215">
        <f t="shared" si="15"/>
        <v>9.031533613939436E-4</v>
      </c>
      <c r="L60" s="52">
        <f t="shared" si="16"/>
        <v>-0.12220824004314523</v>
      </c>
      <c r="N60" s="40">
        <f t="shared" si="9"/>
        <v>5.2166314281816923</v>
      </c>
      <c r="O60" s="143">
        <f t="shared" si="10"/>
        <v>4.7739045418185038</v>
      </c>
      <c r="P60" s="52">
        <f t="shared" si="17"/>
        <v>-8.4868347027826224E-2</v>
      </c>
    </row>
    <row r="61" spans="1:16" ht="20.100000000000001" customHeight="1" thickBot="1" x14ac:dyDescent="0.3">
      <c r="A61" s="8" t="s">
        <v>17</v>
      </c>
      <c r="B61" s="196">
        <f>B62-SUM(B39:B60)</f>
        <v>844.75999999977648</v>
      </c>
      <c r="C61" s="142">
        <f>C62-SUM(C39:C60)</f>
        <v>1095.5999999998603</v>
      </c>
      <c r="D61" s="247">
        <f t="shared" si="11"/>
        <v>7.4695384818000959E-4</v>
      </c>
      <c r="E61" s="215">
        <f t="shared" si="12"/>
        <v>9.5287674847130974E-4</v>
      </c>
      <c r="F61" s="52">
        <f t="shared" si="13"/>
        <v>0.2969364079740402</v>
      </c>
      <c r="H61" s="19">
        <f>H62-SUM(H39:H60)</f>
        <v>507.17699999996694</v>
      </c>
      <c r="I61" s="140">
        <f>I62-SUM(I39:I60)</f>
        <v>517.6020000000135</v>
      </c>
      <c r="J61" s="247">
        <f t="shared" si="14"/>
        <v>1.7332395719381003E-3</v>
      </c>
      <c r="K61" s="215">
        <f t="shared" si="15"/>
        <v>1.7406946266858322E-3</v>
      </c>
      <c r="L61" s="52">
        <f t="shared" si="16"/>
        <v>2.0554954187684469E-2</v>
      </c>
      <c r="N61" s="40">
        <f t="shared" si="9"/>
        <v>6.0037998958295979</v>
      </c>
      <c r="O61" s="143">
        <f t="shared" si="10"/>
        <v>4.7243702081058734</v>
      </c>
      <c r="P61" s="52">
        <f t="shared" si="17"/>
        <v>-0.21310331955141462</v>
      </c>
    </row>
    <row r="62" spans="1:16" s="1" customFormat="1" ht="26.25" customHeight="1" thickBot="1" x14ac:dyDescent="0.3">
      <c r="A62" s="12" t="s">
        <v>18</v>
      </c>
      <c r="B62" s="17">
        <v>1130940.0199999993</v>
      </c>
      <c r="C62" s="145">
        <v>1149781.44</v>
      </c>
      <c r="D62" s="253">
        <f>SUM(D39:D61)</f>
        <v>1</v>
      </c>
      <c r="E62" s="254">
        <f>SUM(E39:E61)</f>
        <v>0.99999999999999967</v>
      </c>
      <c r="F62" s="57">
        <f t="shared" si="13"/>
        <v>1.6659963982882695E-2</v>
      </c>
      <c r="H62" s="17">
        <v>292617.94399999996</v>
      </c>
      <c r="I62" s="145">
        <v>297353.70700000011</v>
      </c>
      <c r="J62" s="253">
        <f t="shared" si="14"/>
        <v>1</v>
      </c>
      <c r="K62" s="254">
        <f t="shared" si="15"/>
        <v>1</v>
      </c>
      <c r="L62" s="57">
        <f t="shared" si="16"/>
        <v>1.6184116856484208E-2</v>
      </c>
      <c r="N62" s="37">
        <f t="shared" si="9"/>
        <v>2.5873869420590507</v>
      </c>
      <c r="O62" s="150">
        <f t="shared" si="10"/>
        <v>2.5861759170508103</v>
      </c>
      <c r="P62" s="57">
        <f t="shared" si="17"/>
        <v>-4.6804943959278969E-4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B37</f>
        <v>jan-set</v>
      </c>
      <c r="C66" s="364"/>
      <c r="D66" s="370" t="str">
        <f>B66</f>
        <v>jan-set</v>
      </c>
      <c r="E66" s="364"/>
      <c r="F66" s="131" t="str">
        <f>F37</f>
        <v>2025 / 2024</v>
      </c>
      <c r="H66" s="359" t="str">
        <f>B66</f>
        <v>jan-set</v>
      </c>
      <c r="I66" s="364"/>
      <c r="J66" s="370" t="str">
        <f>B66</f>
        <v>jan-set</v>
      </c>
      <c r="K66" s="360"/>
      <c r="L66" s="131" t="str">
        <f>F66</f>
        <v>2025 / 2024</v>
      </c>
      <c r="N66" s="359" t="str">
        <f>B66</f>
        <v>jan-set</v>
      </c>
      <c r="O66" s="360"/>
      <c r="P66" s="131" t="str">
        <f>L66</f>
        <v>2025 / 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1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"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164</v>
      </c>
      <c r="B68" s="39">
        <v>179060.94</v>
      </c>
      <c r="C68" s="147">
        <v>169155.24</v>
      </c>
      <c r="D68" s="247">
        <f>B68/$B$96</f>
        <v>0.12910143558153739</v>
      </c>
      <c r="E68" s="246">
        <f>C68/$C$96</f>
        <v>0.1171590529389655</v>
      </c>
      <c r="F68" s="61">
        <f>(C68-B68)/B68</f>
        <v>-5.5320272528447643E-2</v>
      </c>
      <c r="H68" s="19">
        <v>76840.854000000007</v>
      </c>
      <c r="I68" s="147">
        <v>67527.785000000003</v>
      </c>
      <c r="J68" s="245">
        <f>H68/$H$96</f>
        <v>0.19042918226087735</v>
      </c>
      <c r="K68" s="246">
        <f>I68/$I$96</f>
        <v>0.16934452196413061</v>
      </c>
      <c r="L68" s="58">
        <f>(I68-H68)/H68</f>
        <v>-0.12119944684633518</v>
      </c>
      <c r="N68" s="41">
        <f t="shared" ref="N68:N96" si="34">(H68/B68)*10</f>
        <v>4.291324171536238</v>
      </c>
      <c r="O68" s="149">
        <f t="shared" ref="O68:O96" si="35">(I68/C68)*10</f>
        <v>3.9920598971690153</v>
      </c>
      <c r="P68" s="61">
        <f>(O68-N68)/N68</f>
        <v>-6.9737046749392975E-2</v>
      </c>
    </row>
    <row r="69" spans="1:16" ht="20.100000000000001" customHeight="1" x14ac:dyDescent="0.25">
      <c r="A69" s="38" t="s">
        <v>165</v>
      </c>
      <c r="B69" s="19">
        <v>216918.20999999993</v>
      </c>
      <c r="C69" s="140">
        <v>207114.49999999991</v>
      </c>
      <c r="D69" s="247">
        <f t="shared" ref="D69:D95" si="36">B69/$B$96</f>
        <v>0.15639620966346646</v>
      </c>
      <c r="E69" s="215">
        <f t="shared" ref="E69:E95" si="37">C69/$C$96</f>
        <v>0.1434501152309994</v>
      </c>
      <c r="F69" s="52">
        <f t="shared" ref="F69:F96" si="38">(C69-B69)/B69</f>
        <v>-4.5195421813595198E-2</v>
      </c>
      <c r="H69" s="19">
        <v>66074.053999999975</v>
      </c>
      <c r="I69" s="140">
        <v>63893.693999999996</v>
      </c>
      <c r="J69" s="214">
        <f t="shared" ref="J69:J96" si="39">H69/$H$96</f>
        <v>0.16374659334058217</v>
      </c>
      <c r="K69" s="215">
        <f t="shared" ref="K69:K96" si="40">I69/$I$96</f>
        <v>0.16023103774175976</v>
      </c>
      <c r="L69" s="59">
        <f t="shared" ref="L69:L96" si="41">(I69-H69)/H69</f>
        <v>-3.2998731998493382E-2</v>
      </c>
      <c r="N69" s="40">
        <f t="shared" si="34"/>
        <v>3.0460353697368237</v>
      </c>
      <c r="O69" s="143">
        <f t="shared" si="35"/>
        <v>3.0849454770187519</v>
      </c>
      <c r="P69" s="52">
        <f t="shared" ref="P69:P96" si="42">(O69-N69)/N69</f>
        <v>1.2774016897016547E-2</v>
      </c>
    </row>
    <row r="70" spans="1:16" ht="20.100000000000001" customHeight="1" x14ac:dyDescent="0.25">
      <c r="A70" s="38" t="s">
        <v>166</v>
      </c>
      <c r="B70" s="19">
        <v>153284.22999999986</v>
      </c>
      <c r="C70" s="140">
        <v>152003.93000000008</v>
      </c>
      <c r="D70" s="247">
        <f t="shared" si="36"/>
        <v>0.11051664391469486</v>
      </c>
      <c r="E70" s="215">
        <f t="shared" si="37"/>
        <v>0.10527983928727727</v>
      </c>
      <c r="F70" s="52">
        <f t="shared" si="38"/>
        <v>-8.3524573923865857E-3</v>
      </c>
      <c r="H70" s="19">
        <v>53213.362000000045</v>
      </c>
      <c r="I70" s="140">
        <v>54141.29099999999</v>
      </c>
      <c r="J70" s="214">
        <f t="shared" si="39"/>
        <v>0.13187486191931252</v>
      </c>
      <c r="K70" s="215">
        <f t="shared" si="40"/>
        <v>0.13577420084067446</v>
      </c>
      <c r="L70" s="59">
        <f t="shared" si="41"/>
        <v>1.7437894640070756E-2</v>
      </c>
      <c r="N70" s="40">
        <f t="shared" si="34"/>
        <v>3.4715483778076903</v>
      </c>
      <c r="O70" s="143">
        <f t="shared" si="35"/>
        <v>3.5618349472937942</v>
      </c>
      <c r="P70" s="52">
        <f t="shared" si="42"/>
        <v>2.6007579229853795E-2</v>
      </c>
    </row>
    <row r="71" spans="1:16" ht="20.100000000000001" customHeight="1" x14ac:dyDescent="0.25">
      <c r="A71" s="38" t="s">
        <v>167</v>
      </c>
      <c r="B71" s="19">
        <v>263363.46000000002</v>
      </c>
      <c r="C71" s="140">
        <v>311305.65000000031</v>
      </c>
      <c r="D71" s="247">
        <f t="shared" si="36"/>
        <v>0.1898828452800527</v>
      </c>
      <c r="E71" s="215">
        <f t="shared" si="37"/>
        <v>0.21561421998247943</v>
      </c>
      <c r="F71" s="52">
        <f t="shared" si="38"/>
        <v>0.18203812328407398</v>
      </c>
      <c r="H71" s="19">
        <v>29342.705000000002</v>
      </c>
      <c r="I71" s="140">
        <v>39452.734000000004</v>
      </c>
      <c r="J71" s="214">
        <f t="shared" si="39"/>
        <v>7.2717923182792285E-2</v>
      </c>
      <c r="K71" s="215">
        <f t="shared" si="40"/>
        <v>9.8938598080893711E-2</v>
      </c>
      <c r="L71" s="59">
        <f t="shared" si="41"/>
        <v>0.34454999973587991</v>
      </c>
      <c r="N71" s="40">
        <f t="shared" si="34"/>
        <v>1.1141524720247828</v>
      </c>
      <c r="O71" s="143">
        <f t="shared" si="35"/>
        <v>1.26733112617776</v>
      </c>
      <c r="P71" s="52">
        <f t="shared" si="42"/>
        <v>0.13748446285327626</v>
      </c>
    </row>
    <row r="72" spans="1:16" ht="20.100000000000001" customHeight="1" x14ac:dyDescent="0.25">
      <c r="A72" s="38" t="s">
        <v>168</v>
      </c>
      <c r="B72" s="19">
        <v>93414.849999999977</v>
      </c>
      <c r="C72" s="140">
        <v>99346.07</v>
      </c>
      <c r="D72" s="247">
        <f t="shared" si="36"/>
        <v>6.7351323184352621E-2</v>
      </c>
      <c r="E72" s="215">
        <f t="shared" si="37"/>
        <v>6.8808341227905051E-2</v>
      </c>
      <c r="F72" s="52">
        <f t="shared" si="38"/>
        <v>6.3493331092433714E-2</v>
      </c>
      <c r="H72" s="19">
        <v>37816.054999999978</v>
      </c>
      <c r="I72" s="140">
        <v>39312.541000000027</v>
      </c>
      <c r="J72" s="214">
        <f t="shared" si="39"/>
        <v>9.3716819310497995E-2</v>
      </c>
      <c r="K72" s="215">
        <f t="shared" si="40"/>
        <v>9.858702551609369E-2</v>
      </c>
      <c r="L72" s="59">
        <f t="shared" si="41"/>
        <v>3.9572768761840675E-2</v>
      </c>
      <c r="N72" s="40">
        <f t="shared" si="34"/>
        <v>4.0481845231245339</v>
      </c>
      <c r="O72" s="143">
        <f t="shared" si="35"/>
        <v>3.9571309665294283</v>
      </c>
      <c r="P72" s="52">
        <f t="shared" si="42"/>
        <v>-2.249244224787145E-2</v>
      </c>
    </row>
    <row r="73" spans="1:16" ht="20.100000000000001" customHeight="1" x14ac:dyDescent="0.25">
      <c r="A73" s="38" t="s">
        <v>174</v>
      </c>
      <c r="B73" s="19">
        <v>96636.17</v>
      </c>
      <c r="C73" s="140">
        <v>105487.30000000003</v>
      </c>
      <c r="D73" s="247">
        <f t="shared" si="36"/>
        <v>6.9673867880407053E-2</v>
      </c>
      <c r="E73" s="215">
        <f t="shared" si="37"/>
        <v>7.3061834591045122E-2</v>
      </c>
      <c r="F73" s="52">
        <f t="shared" si="38"/>
        <v>9.1592309587600937E-2</v>
      </c>
      <c r="H73" s="19">
        <v>33660.005000000005</v>
      </c>
      <c r="I73" s="140">
        <v>24319.285000000007</v>
      </c>
      <c r="J73" s="214">
        <f t="shared" si="39"/>
        <v>8.3417178406776205E-2</v>
      </c>
      <c r="K73" s="215">
        <f t="shared" si="40"/>
        <v>6.0987306081999475E-2</v>
      </c>
      <c r="L73" s="59">
        <f t="shared" si="41"/>
        <v>-0.27750203839838988</v>
      </c>
      <c r="N73" s="40">
        <f t="shared" si="34"/>
        <v>3.4831683623223069</v>
      </c>
      <c r="O73" s="143">
        <f t="shared" si="35"/>
        <v>2.3054230224870671</v>
      </c>
      <c r="P73" s="52">
        <f t="shared" si="42"/>
        <v>-0.33812472362088475</v>
      </c>
    </row>
    <row r="74" spans="1:16" ht="20.100000000000001" customHeight="1" x14ac:dyDescent="0.25">
      <c r="A74" s="38" t="s">
        <v>175</v>
      </c>
      <c r="B74" s="19">
        <v>63239.160000000011</v>
      </c>
      <c r="C74" s="140">
        <v>59230.070000000007</v>
      </c>
      <c r="D74" s="247">
        <f t="shared" si="36"/>
        <v>4.5594903840952342E-2</v>
      </c>
      <c r="E74" s="215">
        <f t="shared" si="37"/>
        <v>4.102349360687043E-2</v>
      </c>
      <c r="F74" s="52">
        <f t="shared" si="38"/>
        <v>-6.3395687102738282E-2</v>
      </c>
      <c r="H74" s="19">
        <v>21849.731000000014</v>
      </c>
      <c r="I74" s="140">
        <v>21173.547000000006</v>
      </c>
      <c r="J74" s="214">
        <f t="shared" si="39"/>
        <v>5.4148622644799659E-2</v>
      </c>
      <c r="K74" s="215">
        <f t="shared" si="40"/>
        <v>5.3098501527927396E-2</v>
      </c>
      <c r="L74" s="59">
        <f t="shared" si="41"/>
        <v>-3.0947017150920894E-2</v>
      </c>
      <c r="N74" s="40">
        <f t="shared" si="34"/>
        <v>3.45509507083902</v>
      </c>
      <c r="O74" s="143">
        <f t="shared" si="35"/>
        <v>3.5747968894853583</v>
      </c>
      <c r="P74" s="52">
        <f t="shared" si="42"/>
        <v>3.46450144473942E-2</v>
      </c>
    </row>
    <row r="75" spans="1:16" ht="20.100000000000001" customHeight="1" x14ac:dyDescent="0.25">
      <c r="A75" s="38" t="s">
        <v>178</v>
      </c>
      <c r="B75" s="19">
        <v>3929.5499999999988</v>
      </c>
      <c r="C75" s="140">
        <v>4036.4700000000012</v>
      </c>
      <c r="D75" s="247">
        <f t="shared" si="36"/>
        <v>2.8331725846487237E-3</v>
      </c>
      <c r="E75" s="215">
        <f t="shared" si="37"/>
        <v>2.7957100378122857E-3</v>
      </c>
      <c r="F75" s="52">
        <f t="shared" si="38"/>
        <v>2.7209222430049848E-2</v>
      </c>
      <c r="H75" s="19">
        <v>9972.2729999999992</v>
      </c>
      <c r="I75" s="140">
        <v>10738.785000000003</v>
      </c>
      <c r="J75" s="214">
        <f t="shared" si="39"/>
        <v>2.4713569589846385E-2</v>
      </c>
      <c r="K75" s="215">
        <f t="shared" si="40"/>
        <v>2.6930461473015543E-2</v>
      </c>
      <c r="L75" s="59">
        <f t="shared" si="41"/>
        <v>7.6864321704791308E-2</v>
      </c>
      <c r="N75" s="40">
        <f t="shared" si="34"/>
        <v>25.377646295377339</v>
      </c>
      <c r="O75" s="143">
        <f t="shared" si="35"/>
        <v>26.604396911162475</v>
      </c>
      <c r="P75" s="52">
        <f t="shared" si="42"/>
        <v>4.8339810615478332E-2</v>
      </c>
    </row>
    <row r="76" spans="1:16" ht="20.100000000000001" customHeight="1" x14ac:dyDescent="0.25">
      <c r="A76" s="38" t="s">
        <v>179</v>
      </c>
      <c r="B76" s="19">
        <v>27744.149999999987</v>
      </c>
      <c r="C76" s="140">
        <v>28830.849999999995</v>
      </c>
      <c r="D76" s="247">
        <f t="shared" si="36"/>
        <v>2.0003299401809845E-2</v>
      </c>
      <c r="E76" s="215">
        <f t="shared" si="37"/>
        <v>1.9968610380768418E-2</v>
      </c>
      <c r="F76" s="52">
        <f t="shared" si="38"/>
        <v>3.9168617528380162E-2</v>
      </c>
      <c r="H76" s="19">
        <v>8984.7430000000004</v>
      </c>
      <c r="I76" s="140">
        <v>9968.6950000000015</v>
      </c>
      <c r="J76" s="214">
        <f t="shared" si="39"/>
        <v>2.2266244754569516E-2</v>
      </c>
      <c r="K76" s="215">
        <f t="shared" si="40"/>
        <v>2.4999248670472742E-2</v>
      </c>
      <c r="L76" s="59">
        <f t="shared" si="41"/>
        <v>0.10951364997307114</v>
      </c>
      <c r="N76" s="40">
        <f t="shared" si="34"/>
        <v>3.2384279208409716</v>
      </c>
      <c r="O76" s="143">
        <f t="shared" si="35"/>
        <v>3.4576486645381612</v>
      </c>
      <c r="P76" s="52">
        <f t="shared" si="42"/>
        <v>6.7693568933984857E-2</v>
      </c>
    </row>
    <row r="77" spans="1:16" ht="20.100000000000001" customHeight="1" x14ac:dyDescent="0.25">
      <c r="A77" s="38" t="s">
        <v>183</v>
      </c>
      <c r="B77" s="19">
        <v>15338.580000000005</v>
      </c>
      <c r="C77" s="140">
        <v>15887.500000000009</v>
      </c>
      <c r="D77" s="247">
        <f t="shared" si="36"/>
        <v>1.1058987503261506E-2</v>
      </c>
      <c r="E77" s="215">
        <f t="shared" si="37"/>
        <v>1.1003882904057927E-2</v>
      </c>
      <c r="F77" s="52">
        <f t="shared" si="38"/>
        <v>3.5786885096273806E-2</v>
      </c>
      <c r="H77" s="19">
        <v>5918.793999999999</v>
      </c>
      <c r="I77" s="140">
        <v>6328.0089999999982</v>
      </c>
      <c r="J77" s="214">
        <f t="shared" si="39"/>
        <v>1.4668123045464682E-2</v>
      </c>
      <c r="K77" s="215">
        <f t="shared" si="40"/>
        <v>1.5869225668955614E-2</v>
      </c>
      <c r="L77" s="59">
        <f t="shared" si="41"/>
        <v>6.9138239986051092E-2</v>
      </c>
      <c r="N77" s="40">
        <f t="shared" si="34"/>
        <v>3.8587626755540585</v>
      </c>
      <c r="O77" s="143">
        <f t="shared" si="35"/>
        <v>3.9830111723052681</v>
      </c>
      <c r="P77" s="52">
        <f t="shared" si="42"/>
        <v>3.2199051146199212E-2</v>
      </c>
    </row>
    <row r="78" spans="1:16" ht="20.100000000000001" customHeight="1" x14ac:dyDescent="0.25">
      <c r="A78" s="38" t="s">
        <v>184</v>
      </c>
      <c r="B78" s="19">
        <v>65440.919999999976</v>
      </c>
      <c r="C78" s="140">
        <v>76606.13999999997</v>
      </c>
      <c r="D78" s="247">
        <f t="shared" si="36"/>
        <v>4.7182354330188025E-2</v>
      </c>
      <c r="E78" s="215">
        <f t="shared" si="37"/>
        <v>5.3058378869669069E-2</v>
      </c>
      <c r="F78" s="52">
        <f t="shared" si="38"/>
        <v>0.17061526641129124</v>
      </c>
      <c r="H78" s="19">
        <v>5207.2690000000021</v>
      </c>
      <c r="I78" s="140">
        <v>6005.8270000000002</v>
      </c>
      <c r="J78" s="214">
        <f t="shared" si="39"/>
        <v>1.2904801623917621E-2</v>
      </c>
      <c r="K78" s="215">
        <f t="shared" si="40"/>
        <v>1.506126555630795E-2</v>
      </c>
      <c r="L78" s="59">
        <f t="shared" si="41"/>
        <v>0.15335447429353041</v>
      </c>
      <c r="N78" s="40">
        <f t="shared" si="34"/>
        <v>0.79572062862196979</v>
      </c>
      <c r="O78" s="143">
        <f t="shared" si="35"/>
        <v>0.78398768036086963</v>
      </c>
      <c r="P78" s="52">
        <f t="shared" si="42"/>
        <v>-1.4745059810023149E-2</v>
      </c>
    </row>
    <row r="79" spans="1:16" ht="20.100000000000001" customHeight="1" x14ac:dyDescent="0.25">
      <c r="A79" s="38" t="s">
        <v>185</v>
      </c>
      <c r="B79" s="19">
        <v>19014.269999999997</v>
      </c>
      <c r="C79" s="140">
        <v>22528.37999999999</v>
      </c>
      <c r="D79" s="247">
        <f t="shared" si="36"/>
        <v>1.3709129157564783E-2</v>
      </c>
      <c r="E79" s="215">
        <f t="shared" si="37"/>
        <v>1.56034401597558E-2</v>
      </c>
      <c r="F79" s="52">
        <f t="shared" si="38"/>
        <v>0.18481435258887108</v>
      </c>
      <c r="H79" s="19">
        <v>4365.1369999999988</v>
      </c>
      <c r="I79" s="140">
        <v>4949.0939999999964</v>
      </c>
      <c r="J79" s="214">
        <f t="shared" si="39"/>
        <v>1.0817806233214157E-2</v>
      </c>
      <c r="K79" s="215">
        <f t="shared" si="40"/>
        <v>1.2411216473123564E-2</v>
      </c>
      <c r="L79" s="59">
        <f t="shared" si="41"/>
        <v>0.13377747365088374</v>
      </c>
      <c r="N79" s="40">
        <f t="shared" si="34"/>
        <v>2.295716322530394</v>
      </c>
      <c r="O79" s="143">
        <f t="shared" si="35"/>
        <v>2.1968264029637279</v>
      </c>
      <c r="P79" s="52">
        <f t="shared" si="42"/>
        <v>-4.3075844605080515E-2</v>
      </c>
    </row>
    <row r="80" spans="1:16" ht="20.100000000000001" customHeight="1" x14ac:dyDescent="0.25">
      <c r="A80" s="38" t="s">
        <v>187</v>
      </c>
      <c r="B80" s="19">
        <v>11927.26</v>
      </c>
      <c r="C80" s="140">
        <v>9938.3500000000022</v>
      </c>
      <c r="D80" s="247">
        <f t="shared" si="36"/>
        <v>8.5994544011343144E-3</v>
      </c>
      <c r="E80" s="215">
        <f t="shared" si="37"/>
        <v>6.8834265718045037E-3</v>
      </c>
      <c r="F80" s="52">
        <f t="shared" si="38"/>
        <v>-0.16675330293797552</v>
      </c>
      <c r="H80" s="19">
        <v>4440.8569999999991</v>
      </c>
      <c r="I80" s="140">
        <v>4173.2230000000009</v>
      </c>
      <c r="J80" s="214">
        <f t="shared" si="39"/>
        <v>1.1005457683324196E-2</v>
      </c>
      <c r="K80" s="215">
        <f t="shared" si="40"/>
        <v>1.0465506220657395E-2</v>
      </c>
      <c r="L80" s="59">
        <f t="shared" si="41"/>
        <v>-6.0266295447027059E-2</v>
      </c>
      <c r="N80" s="40">
        <f t="shared" si="34"/>
        <v>3.7232834699671162</v>
      </c>
      <c r="O80" s="143">
        <f t="shared" si="35"/>
        <v>4.1991105163331941</v>
      </c>
      <c r="P80" s="52">
        <f t="shared" si="42"/>
        <v>0.1277976952881002</v>
      </c>
    </row>
    <row r="81" spans="1:16" ht="20.100000000000001" customHeight="1" x14ac:dyDescent="0.25">
      <c r="A81" s="38" t="s">
        <v>198</v>
      </c>
      <c r="B81" s="19">
        <v>20800.07</v>
      </c>
      <c r="C81" s="140">
        <v>33833.840000000018</v>
      </c>
      <c r="D81" s="247">
        <f t="shared" si="36"/>
        <v>1.4996675976326652E-2</v>
      </c>
      <c r="E81" s="215">
        <f t="shared" si="37"/>
        <v>2.343374436221125E-2</v>
      </c>
      <c r="F81" s="52">
        <f t="shared" ref="F81:F86" si="43">(C81-B81)/B81</f>
        <v>0.62662144887012494</v>
      </c>
      <c r="H81" s="19">
        <v>2386.8580000000015</v>
      </c>
      <c r="I81" s="140">
        <v>3711.5580000000004</v>
      </c>
      <c r="J81" s="214">
        <f t="shared" si="39"/>
        <v>5.9151791456252354E-3</v>
      </c>
      <c r="K81" s="215">
        <f t="shared" si="40"/>
        <v>9.3077540637849249E-3</v>
      </c>
      <c r="L81" s="59">
        <f>(I81-H81)/H81</f>
        <v>0.5549974066324842</v>
      </c>
      <c r="N81" s="40">
        <f t="shared" si="34"/>
        <v>1.1475240227556933</v>
      </c>
      <c r="O81" s="143">
        <f t="shared" si="35"/>
        <v>1.0969957888315363</v>
      </c>
      <c r="P81" s="52">
        <f>(O81-N81)/N81</f>
        <v>-4.4032397511659299E-2</v>
      </c>
    </row>
    <row r="82" spans="1:16" ht="20.100000000000001" customHeight="1" x14ac:dyDescent="0.25">
      <c r="A82" s="38" t="s">
        <v>199</v>
      </c>
      <c r="B82" s="19">
        <v>3962.6000000000035</v>
      </c>
      <c r="C82" s="140">
        <v>5312.8400000000011</v>
      </c>
      <c r="D82" s="247">
        <f t="shared" si="36"/>
        <v>2.8570013573892801E-3</v>
      </c>
      <c r="E82" s="215">
        <f t="shared" si="37"/>
        <v>3.6797399998738062E-3</v>
      </c>
      <c r="F82" s="52">
        <f>(C82-B82)/B82</f>
        <v>0.3407459748649867</v>
      </c>
      <c r="H82" s="19">
        <v>2715.1419999999998</v>
      </c>
      <c r="I82" s="140">
        <v>3168.107</v>
      </c>
      <c r="J82" s="214">
        <f t="shared" si="39"/>
        <v>6.7287418588835952E-3</v>
      </c>
      <c r="K82" s="215">
        <f t="shared" si="40"/>
        <v>7.944900983294742E-3</v>
      </c>
      <c r="L82" s="59">
        <f>(I82-H82)/H82</f>
        <v>0.16682921187915778</v>
      </c>
      <c r="N82" s="40">
        <f t="shared" si="34"/>
        <v>6.8519204562660816</v>
      </c>
      <c r="O82" s="143">
        <f t="shared" si="35"/>
        <v>5.9631138901227949</v>
      </c>
      <c r="P82" s="52">
        <f>(O82-N82)/N82</f>
        <v>-0.12971641626844529</v>
      </c>
    </row>
    <row r="83" spans="1:16" ht="20.100000000000001" customHeight="1" x14ac:dyDescent="0.25">
      <c r="A83" s="38" t="s">
        <v>200</v>
      </c>
      <c r="B83" s="19">
        <v>10134.850000000009</v>
      </c>
      <c r="C83" s="140">
        <v>9822.8100000000013</v>
      </c>
      <c r="D83" s="247">
        <f t="shared" si="36"/>
        <v>7.3071418278243443E-3</v>
      </c>
      <c r="E83" s="215">
        <f t="shared" si="37"/>
        <v>6.803402110389249E-3</v>
      </c>
      <c r="F83" s="52">
        <f>(C83-B83)/B83</f>
        <v>-3.0788812858602532E-2</v>
      </c>
      <c r="H83" s="19">
        <v>2996.9469999999997</v>
      </c>
      <c r="I83" s="140">
        <v>2982.3900000000012</v>
      </c>
      <c r="J83" s="214">
        <f t="shared" si="39"/>
        <v>7.4271189970011196E-3</v>
      </c>
      <c r="K83" s="215">
        <f t="shared" si="40"/>
        <v>7.4791644485392743E-3</v>
      </c>
      <c r="L83" s="59">
        <f>(I83-H83)/H83</f>
        <v>-4.8572764216378954E-3</v>
      </c>
      <c r="N83" s="40">
        <f t="shared" si="34"/>
        <v>2.9570708989279533</v>
      </c>
      <c r="O83" s="143">
        <f t="shared" si="35"/>
        <v>3.0361882190534084</v>
      </c>
      <c r="P83" s="52">
        <f>(O83-N83)/N83</f>
        <v>2.6755300373128718E-2</v>
      </c>
    </row>
    <row r="84" spans="1:16" ht="20.100000000000001" customHeight="1" x14ac:dyDescent="0.25">
      <c r="A84" s="38" t="s">
        <v>201</v>
      </c>
      <c r="B84" s="19">
        <v>9527.029999999997</v>
      </c>
      <c r="C84" s="140">
        <v>8263.7899999999991</v>
      </c>
      <c r="D84" s="247">
        <f t="shared" si="36"/>
        <v>6.8689087068814318E-3</v>
      </c>
      <c r="E84" s="215">
        <f t="shared" si="37"/>
        <v>5.7236051929960528E-3</v>
      </c>
      <c r="F84" s="52">
        <f t="shared" si="43"/>
        <v>-0.13259536287804261</v>
      </c>
      <c r="H84" s="19">
        <v>3663.3199999999993</v>
      </c>
      <c r="I84" s="140">
        <v>2840.9880000000003</v>
      </c>
      <c r="J84" s="214">
        <f t="shared" si="39"/>
        <v>9.0785434524181235E-3</v>
      </c>
      <c r="K84" s="215">
        <f t="shared" si="40"/>
        <v>7.1245599832103412E-3</v>
      </c>
      <c r="L84" s="59">
        <f t="shared" si="41"/>
        <v>-0.22447725014467726</v>
      </c>
      <c r="N84" s="40">
        <f t="shared" si="34"/>
        <v>3.8451857504384894</v>
      </c>
      <c r="O84" s="143">
        <f t="shared" si="35"/>
        <v>3.4378753574328491</v>
      </c>
      <c r="P84" s="52">
        <f t="shared" si="42"/>
        <v>-0.10592736461670084</v>
      </c>
    </row>
    <row r="85" spans="1:16" ht="20.100000000000001" customHeight="1" x14ac:dyDescent="0.25">
      <c r="A85" s="38" t="s">
        <v>202</v>
      </c>
      <c r="B85" s="19">
        <v>10403.579999999994</v>
      </c>
      <c r="C85" s="140">
        <v>9673.4600000000028</v>
      </c>
      <c r="D85" s="247">
        <f t="shared" si="36"/>
        <v>7.500893903423996E-3</v>
      </c>
      <c r="E85" s="215">
        <f t="shared" si="37"/>
        <v>6.6999604164965009E-3</v>
      </c>
      <c r="F85" s="52">
        <f t="shared" si="43"/>
        <v>-7.017968814581059E-2</v>
      </c>
      <c r="H85" s="19">
        <v>2570.9760000000001</v>
      </c>
      <c r="I85" s="140">
        <v>2665.2999999999997</v>
      </c>
      <c r="J85" s="214">
        <f t="shared" si="39"/>
        <v>6.3714655916283988E-3</v>
      </c>
      <c r="K85" s="215">
        <f t="shared" si="40"/>
        <v>6.6839739285243435E-3</v>
      </c>
      <c r="L85" s="59">
        <f t="shared" si="41"/>
        <v>3.668801264578106E-2</v>
      </c>
      <c r="N85" s="40">
        <f t="shared" si="34"/>
        <v>2.4712416302849611</v>
      </c>
      <c r="O85" s="143">
        <f t="shared" si="35"/>
        <v>2.7552706063807566</v>
      </c>
      <c r="P85" s="52">
        <f t="shared" si="42"/>
        <v>0.11493371292189013</v>
      </c>
    </row>
    <row r="86" spans="1:16" ht="20.100000000000001" customHeight="1" x14ac:dyDescent="0.25">
      <c r="A86" s="38" t="s">
        <v>203</v>
      </c>
      <c r="B86" s="19">
        <v>3156.06</v>
      </c>
      <c r="C86" s="140">
        <v>2887.940000000001</v>
      </c>
      <c r="D86" s="247">
        <f t="shared" si="36"/>
        <v>2.2754927835264734E-3</v>
      </c>
      <c r="E86" s="215">
        <f t="shared" si="37"/>
        <v>2.0002236723175477E-3</v>
      </c>
      <c r="F86" s="52">
        <f t="shared" si="43"/>
        <v>-8.4954024955165297E-2</v>
      </c>
      <c r="H86" s="19">
        <v>2047.6929999999998</v>
      </c>
      <c r="I86" s="140">
        <v>2509.0129999999995</v>
      </c>
      <c r="J86" s="214">
        <f t="shared" si="39"/>
        <v>5.0746508297698336E-3</v>
      </c>
      <c r="K86" s="215">
        <f t="shared" si="40"/>
        <v>6.292041225501312E-3</v>
      </c>
      <c r="L86" s="59">
        <f t="shared" si="41"/>
        <v>0.22528767740086028</v>
      </c>
      <c r="N86" s="40">
        <f t="shared" si="34"/>
        <v>6.4881307706444105</v>
      </c>
      <c r="O86" s="143">
        <f t="shared" si="35"/>
        <v>8.6878986405534704</v>
      </c>
      <c r="P86" s="52">
        <f t="shared" si="42"/>
        <v>0.33904493415298037</v>
      </c>
    </row>
    <row r="87" spans="1:16" ht="20.100000000000001" customHeight="1" x14ac:dyDescent="0.25">
      <c r="A87" s="38" t="s">
        <v>204</v>
      </c>
      <c r="B87" s="19">
        <v>13200.249999999996</v>
      </c>
      <c r="C87" s="140">
        <v>10770.94</v>
      </c>
      <c r="D87" s="247">
        <f t="shared" si="36"/>
        <v>9.5172695119057696E-3</v>
      </c>
      <c r="E87" s="215">
        <f t="shared" si="37"/>
        <v>7.4600889080493234E-3</v>
      </c>
      <c r="F87" s="52">
        <f t="shared" ref="F87:F88" si="44">(C87-B87)/B87</f>
        <v>-0.18403515084941546</v>
      </c>
      <c r="H87" s="19">
        <v>2997.886</v>
      </c>
      <c r="I87" s="140">
        <v>2455.4639999999999</v>
      </c>
      <c r="J87" s="214">
        <f t="shared" si="39"/>
        <v>7.4294460534149254E-3</v>
      </c>
      <c r="K87" s="215">
        <f t="shared" si="40"/>
        <v>6.1577523574945035E-3</v>
      </c>
      <c r="L87" s="59">
        <f t="shared" ref="L87:L88" si="45">(I87-H87)/H87</f>
        <v>-0.18093483207833788</v>
      </c>
      <c r="N87" s="40">
        <f t="shared" si="34"/>
        <v>2.2710827446449882</v>
      </c>
      <c r="O87" s="143">
        <f t="shared" si="35"/>
        <v>2.2797118914412295</v>
      </c>
      <c r="P87" s="52">
        <f t="shared" ref="P87:P88" si="46">(O87-N87)/N87</f>
        <v>3.7995739330009643E-3</v>
      </c>
    </row>
    <row r="88" spans="1:16" ht="20.100000000000001" customHeight="1" x14ac:dyDescent="0.25">
      <c r="A88" s="38" t="s">
        <v>205</v>
      </c>
      <c r="B88" s="19">
        <v>6506.14</v>
      </c>
      <c r="C88" s="140">
        <v>7692.12</v>
      </c>
      <c r="D88" s="247">
        <f t="shared" si="36"/>
        <v>4.6908723594015741E-3</v>
      </c>
      <c r="E88" s="215">
        <f t="shared" si="37"/>
        <v>5.3276593399818727E-3</v>
      </c>
      <c r="F88" s="52">
        <f t="shared" si="44"/>
        <v>0.18228627112235513</v>
      </c>
      <c r="H88" s="19">
        <v>2241.1139999999996</v>
      </c>
      <c r="I88" s="140">
        <v>2434.1510000000007</v>
      </c>
      <c r="J88" s="214">
        <f t="shared" si="39"/>
        <v>5.5539922340452352E-3</v>
      </c>
      <c r="K88" s="215">
        <f t="shared" si="40"/>
        <v>6.1043041391556172E-3</v>
      </c>
      <c r="L88" s="59">
        <f t="shared" si="45"/>
        <v>8.6134395662157845E-2</v>
      </c>
      <c r="N88" s="40">
        <f t="shared" si="34"/>
        <v>3.4446138570642493</v>
      </c>
      <c r="O88" s="143">
        <f t="shared" si="35"/>
        <v>3.1644735131537223</v>
      </c>
      <c r="P88" s="52">
        <f t="shared" si="46"/>
        <v>-8.1327067571307685E-2</v>
      </c>
    </row>
    <row r="89" spans="1:16" ht="20.100000000000001" customHeight="1" x14ac:dyDescent="0.25">
      <c r="A89" s="38" t="s">
        <v>206</v>
      </c>
      <c r="B89" s="19">
        <v>28946.859999999997</v>
      </c>
      <c r="C89" s="140">
        <v>27314.679999999989</v>
      </c>
      <c r="D89" s="247">
        <f t="shared" si="36"/>
        <v>2.0870443222166603E-2</v>
      </c>
      <c r="E89" s="215">
        <f t="shared" si="37"/>
        <v>1.8918491913882781E-2</v>
      </c>
      <c r="F89" s="52">
        <f t="shared" ref="F89:F94" si="47">(C89-B89)/B89</f>
        <v>-5.6385390332492291E-2</v>
      </c>
      <c r="H89" s="19">
        <v>1637.0800000000004</v>
      </c>
      <c r="I89" s="140">
        <v>2198.2809999999999</v>
      </c>
      <c r="J89" s="214">
        <f t="shared" si="39"/>
        <v>4.0570580552844598E-3</v>
      </c>
      <c r="K89" s="215">
        <f t="shared" si="40"/>
        <v>5.5127951418491063E-3</v>
      </c>
      <c r="L89" s="59">
        <f t="shared" ref="L89:L94" si="48">(I89-H89)/H89</f>
        <v>0.34280609377672405</v>
      </c>
      <c r="N89" s="40">
        <f t="shared" si="34"/>
        <v>0.56554666032861611</v>
      </c>
      <c r="O89" s="143">
        <f t="shared" si="35"/>
        <v>0.8047983721573897</v>
      </c>
      <c r="P89" s="52">
        <f t="shared" ref="P89:P92" si="49">(O89-N89)/N89</f>
        <v>0.4230450440459752</v>
      </c>
    </row>
    <row r="90" spans="1:16" ht="20.100000000000001" customHeight="1" x14ac:dyDescent="0.25">
      <c r="A90" s="38" t="s">
        <v>207</v>
      </c>
      <c r="B90" s="19">
        <v>3465.4300000000007</v>
      </c>
      <c r="C90" s="140">
        <v>4428.6699999999983</v>
      </c>
      <c r="D90" s="247">
        <f t="shared" si="36"/>
        <v>2.4985459581934907E-3</v>
      </c>
      <c r="E90" s="215">
        <f t="shared" si="37"/>
        <v>3.0673527050016787E-3</v>
      </c>
      <c r="F90" s="52">
        <f t="shared" si="47"/>
        <v>0.27795684806791576</v>
      </c>
      <c r="H90" s="19">
        <v>1362.4799999999996</v>
      </c>
      <c r="I90" s="140">
        <v>1865.1199999999997</v>
      </c>
      <c r="J90" s="214">
        <f t="shared" si="39"/>
        <v>3.3765365523761625E-3</v>
      </c>
      <c r="K90" s="215">
        <f t="shared" si="40"/>
        <v>4.67730216244675E-3</v>
      </c>
      <c r="L90" s="59">
        <f t="shared" si="48"/>
        <v>0.36891550701661696</v>
      </c>
      <c r="N90" s="40">
        <f t="shared" si="34"/>
        <v>3.931633303803566</v>
      </c>
      <c r="O90" s="143">
        <f t="shared" si="35"/>
        <v>4.2114675512061197</v>
      </c>
      <c r="P90" s="52">
        <f t="shared" si="49"/>
        <v>7.1175062824865853E-2</v>
      </c>
    </row>
    <row r="91" spans="1:16" ht="20.100000000000001" customHeight="1" x14ac:dyDescent="0.25">
      <c r="A91" s="38" t="s">
        <v>208</v>
      </c>
      <c r="B91" s="19">
        <v>6277.5599999999986</v>
      </c>
      <c r="C91" s="140">
        <v>6331.8700000000008</v>
      </c>
      <c r="D91" s="247">
        <f t="shared" si="36"/>
        <v>4.52606809697992E-3</v>
      </c>
      <c r="E91" s="215">
        <f t="shared" si="37"/>
        <v>4.3855330318626111E-3</v>
      </c>
      <c r="F91" s="52">
        <f t="shared" si="47"/>
        <v>8.6514505635951287E-3</v>
      </c>
      <c r="H91" s="19">
        <v>1299.308</v>
      </c>
      <c r="I91" s="140">
        <v>1336.7519999999997</v>
      </c>
      <c r="J91" s="214">
        <f t="shared" si="39"/>
        <v>3.2199819115104576E-3</v>
      </c>
      <c r="K91" s="215">
        <f t="shared" si="40"/>
        <v>3.3522738591913754E-3</v>
      </c>
      <c r="L91" s="59">
        <f t="shared" si="48"/>
        <v>2.8818417188226142E-2</v>
      </c>
      <c r="N91" s="40">
        <f t="shared" si="34"/>
        <v>2.0697659600226843</v>
      </c>
      <c r="O91" s="143">
        <f t="shared" si="35"/>
        <v>2.1111488391265132</v>
      </c>
      <c r="P91" s="52">
        <f t="shared" si="49"/>
        <v>1.9993989611934347E-2</v>
      </c>
    </row>
    <row r="92" spans="1:16" ht="20.100000000000001" customHeight="1" x14ac:dyDescent="0.25">
      <c r="A92" s="38" t="s">
        <v>209</v>
      </c>
      <c r="B92" s="19">
        <v>536.09000000000015</v>
      </c>
      <c r="C92" s="140">
        <v>466.92999999999989</v>
      </c>
      <c r="D92" s="247">
        <f t="shared" si="36"/>
        <v>3.8651639269237829E-4</v>
      </c>
      <c r="E92" s="215">
        <f t="shared" si="37"/>
        <v>3.2340160782953666E-4</v>
      </c>
      <c r="F92" s="52">
        <f t="shared" si="47"/>
        <v>-0.12900818892350208</v>
      </c>
      <c r="H92" s="19">
        <v>662.12599999999986</v>
      </c>
      <c r="I92" s="140">
        <v>1192.8560000000007</v>
      </c>
      <c r="J92" s="214">
        <f t="shared" si="39"/>
        <v>1.6408994196455136E-3</v>
      </c>
      <c r="K92" s="215">
        <f t="shared" si="40"/>
        <v>2.9914150018698982E-3</v>
      </c>
      <c r="L92" s="59">
        <f t="shared" si="48"/>
        <v>0.80155438692937742</v>
      </c>
      <c r="N92" s="40">
        <f t="shared" si="34"/>
        <v>12.351023149098094</v>
      </c>
      <c r="O92" s="143">
        <f t="shared" si="35"/>
        <v>25.546784314565372</v>
      </c>
      <c r="P92" s="52">
        <f t="shared" si="49"/>
        <v>1.0683941731929205</v>
      </c>
    </row>
    <row r="93" spans="1:16" ht="20.100000000000001" customHeight="1" x14ac:dyDescent="0.25">
      <c r="A93" s="38" t="s">
        <v>210</v>
      </c>
      <c r="B93" s="19">
        <v>7177.6699999999983</v>
      </c>
      <c r="C93" s="140">
        <v>4719.0000000000009</v>
      </c>
      <c r="D93" s="247">
        <f t="shared" si="36"/>
        <v>5.1750398558755087E-3</v>
      </c>
      <c r="E93" s="215">
        <f t="shared" si="37"/>
        <v>3.2684389252084557E-3</v>
      </c>
      <c r="F93" s="52">
        <f t="shared" si="47"/>
        <v>-0.3425443075538438</v>
      </c>
      <c r="H93" s="19">
        <v>1988.6129999999998</v>
      </c>
      <c r="I93" s="140">
        <v>1125.8230000000001</v>
      </c>
      <c r="J93" s="214">
        <f t="shared" si="39"/>
        <v>4.9282370992824991E-3</v>
      </c>
      <c r="K93" s="215">
        <f t="shared" si="40"/>
        <v>2.8233112895858113E-3</v>
      </c>
      <c r="L93" s="59">
        <f t="shared" si="48"/>
        <v>-0.43386521158214286</v>
      </c>
      <c r="N93" s="40">
        <f t="shared" ref="N93:N94" si="50">(H93/B93)*10</f>
        <v>2.7705550687061402</v>
      </c>
      <c r="O93" s="143">
        <f t="shared" ref="O93:O94" si="51">(I93/C93)*10</f>
        <v>2.3857236702691247</v>
      </c>
      <c r="P93" s="52">
        <f t="shared" ref="P93:P94" si="52">(O93-N93)/N93</f>
        <v>-0.13890046900122915</v>
      </c>
    </row>
    <row r="94" spans="1:16" ht="20.100000000000001" customHeight="1" x14ac:dyDescent="0.25">
      <c r="A94" s="38" t="s">
        <v>211</v>
      </c>
      <c r="B94" s="19">
        <v>2555.2499999999995</v>
      </c>
      <c r="C94" s="140">
        <v>3021.75</v>
      </c>
      <c r="D94" s="247">
        <f t="shared" si="36"/>
        <v>1.8423138137760437E-3</v>
      </c>
      <c r="E94" s="215">
        <f t="shared" si="37"/>
        <v>2.0929021661895844E-3</v>
      </c>
      <c r="F94" s="52">
        <f t="shared" si="47"/>
        <v>0.18256530672145604</v>
      </c>
      <c r="H94" s="19">
        <v>631.54899999999998</v>
      </c>
      <c r="I94" s="140">
        <v>974.1900000000004</v>
      </c>
      <c r="J94" s="214">
        <f t="shared" si="39"/>
        <v>1.5651226316104557E-3</v>
      </c>
      <c r="K94" s="215">
        <f t="shared" si="40"/>
        <v>2.4430497735448667E-3</v>
      </c>
      <c r="L94" s="59">
        <f t="shared" si="48"/>
        <v>0.54254064213544861</v>
      </c>
      <c r="N94" s="40">
        <f t="shared" si="50"/>
        <v>2.4715742099598872</v>
      </c>
      <c r="O94" s="143">
        <f t="shared" si="51"/>
        <v>3.223926532638373</v>
      </c>
      <c r="P94" s="52">
        <f t="shared" si="52"/>
        <v>0.30440207688147719</v>
      </c>
    </row>
    <row r="95" spans="1:16" ht="20.100000000000001" customHeight="1" thickBot="1" x14ac:dyDescent="0.3">
      <c r="A95" s="8" t="s">
        <v>17</v>
      </c>
      <c r="B95" s="19">
        <f>B96-SUM(B68:B94)</f>
        <v>51017.499999999069</v>
      </c>
      <c r="C95" s="140">
        <f>C96-SUM(C68:C94)</f>
        <v>47797.439999999711</v>
      </c>
      <c r="D95" s="247">
        <f t="shared" si="36"/>
        <v>3.6783189509565641E-2</v>
      </c>
      <c r="E95" s="215">
        <f t="shared" si="37"/>
        <v>3.3105109858299356E-2</v>
      </c>
      <c r="F95" s="52">
        <f t="shared" si="38"/>
        <v>-6.311677365608695E-2</v>
      </c>
      <c r="H95" s="19">
        <f>H96-SUM(H68:H94)</f>
        <v>16627.13699999958</v>
      </c>
      <c r="I95" s="140">
        <f>I96-SUM(I68:I94)</f>
        <v>15315.281000000017</v>
      </c>
      <c r="J95" s="214">
        <f t="shared" si="39"/>
        <v>4.1205842171528929E-2</v>
      </c>
      <c r="K95" s="215">
        <f t="shared" si="40"/>
        <v>3.8407285825994959E-2</v>
      </c>
      <c r="L95" s="59">
        <f t="shared" si="41"/>
        <v>-7.8898489860256535E-2</v>
      </c>
      <c r="N95" s="40">
        <f t="shared" si="34"/>
        <v>3.2591046209633721</v>
      </c>
      <c r="O95" s="143">
        <f t="shared" si="35"/>
        <v>3.2042052879819733</v>
      </c>
      <c r="P95" s="52">
        <f t="shared" si="42"/>
        <v>-1.6844912749432017E-2</v>
      </c>
    </row>
    <row r="96" spans="1:16" s="1" customFormat="1" ht="26.25" customHeight="1" thickBot="1" x14ac:dyDescent="0.3">
      <c r="A96" s="12" t="s">
        <v>18</v>
      </c>
      <c r="B96" s="17">
        <v>1386978.6899999992</v>
      </c>
      <c r="C96" s="145">
        <v>1443808.5300000003</v>
      </c>
      <c r="D96" s="243">
        <f>SUM(D68:D95)</f>
        <v>1.0000000000000002</v>
      </c>
      <c r="E96" s="244">
        <f>SUM(E68:E95)</f>
        <v>0.99999999999999978</v>
      </c>
      <c r="F96" s="57">
        <f t="shared" si="38"/>
        <v>4.0973837889319728E-2</v>
      </c>
      <c r="H96" s="17">
        <v>403514.06799999974</v>
      </c>
      <c r="I96" s="145">
        <v>398759.78400000016</v>
      </c>
      <c r="J96" s="255">
        <f t="shared" si="39"/>
        <v>1</v>
      </c>
      <c r="K96" s="244">
        <f t="shared" si="40"/>
        <v>1</v>
      </c>
      <c r="L96" s="60">
        <f t="shared" si="41"/>
        <v>-1.1782201358093866E-2</v>
      </c>
      <c r="N96" s="37">
        <f t="shared" si="34"/>
        <v>2.9093025791189335</v>
      </c>
      <c r="O96" s="150">
        <f t="shared" si="35"/>
        <v>2.7618605633255267</v>
      </c>
      <c r="P96" s="57">
        <f t="shared" si="42"/>
        <v>-5.0679505408495147E-2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H4:I4"/>
    <mergeCell ref="J4:K4"/>
    <mergeCell ref="H5:I5"/>
    <mergeCell ref="J5:K5"/>
    <mergeCell ref="A4:A6"/>
    <mergeCell ref="B4:C4"/>
    <mergeCell ref="D5:E5"/>
    <mergeCell ref="D4:E4"/>
    <mergeCell ref="B5:C5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N4:O4"/>
    <mergeCell ref="N5:O5"/>
    <mergeCell ref="N36:O36"/>
    <mergeCell ref="N37:O37"/>
    <mergeCell ref="N65:O6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topLeftCell="A51" zoomScaleNormal="100" workbookViewId="0">
      <selection activeCell="L95" sqref="L95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162</v>
      </c>
    </row>
    <row r="3" spans="1:17" ht="8.25" customHeight="1" thickBot="1" x14ac:dyDescent="0.3"/>
    <row r="4" spans="1:17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7" x14ac:dyDescent="0.25">
      <c r="A5" s="376"/>
      <c r="B5" s="370" t="s">
        <v>66</v>
      </c>
      <c r="C5" s="364"/>
      <c r="D5" s="370" t="str">
        <f>B5</f>
        <v>set</v>
      </c>
      <c r="E5" s="364"/>
      <c r="F5" s="131" t="s">
        <v>150</v>
      </c>
      <c r="H5" s="359" t="str">
        <f>B5</f>
        <v>set</v>
      </c>
      <c r="I5" s="364"/>
      <c r="J5" s="370" t="str">
        <f>B5</f>
        <v>set</v>
      </c>
      <c r="K5" s="360"/>
      <c r="L5" s="131" t="str">
        <f>F5</f>
        <v>2025 /2024</v>
      </c>
      <c r="N5" s="359" t="str">
        <f>B5</f>
        <v>set</v>
      </c>
      <c r="O5" s="360"/>
      <c r="P5" s="131" t="str">
        <f>L5</f>
        <v>2025 /2024</v>
      </c>
    </row>
    <row r="6" spans="1:17" ht="19.5" customHeight="1" thickBot="1" x14ac:dyDescent="0.3">
      <c r="A6" s="377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8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163</v>
      </c>
      <c r="B7" s="19">
        <v>25492.219999999998</v>
      </c>
      <c r="C7" s="147">
        <v>28942.209999999995</v>
      </c>
      <c r="D7" s="214">
        <f>B7/$B$33</f>
        <v>0.10044202462455329</v>
      </c>
      <c r="E7" s="246">
        <f>C7/$C$33</f>
        <v>9.7377993244623165E-2</v>
      </c>
      <c r="F7" s="52">
        <f>(C7-B7)/B7</f>
        <v>0.13533501593819597</v>
      </c>
      <c r="H7" s="19">
        <v>8036.679000000001</v>
      </c>
      <c r="I7" s="147">
        <v>9033.4930000000004</v>
      </c>
      <c r="J7" s="214">
        <f t="shared" ref="J7:J32" si="0">H7/$H$33</f>
        <v>0.10075782514430277</v>
      </c>
      <c r="K7" s="246">
        <f>I7/$I$33</f>
        <v>0.10377409090649577</v>
      </c>
      <c r="L7" s="52">
        <f>(I7-H7)/H7</f>
        <v>0.12403307386048382</v>
      </c>
      <c r="N7" s="40">
        <f t="shared" ref="N7:O33" si="1">(H7/B7)*10</f>
        <v>3.1526006758140337</v>
      </c>
      <c r="O7" s="149">
        <f t="shared" si="1"/>
        <v>3.121217419125907</v>
      </c>
      <c r="P7" s="52">
        <f>(O7-N7)/N7</f>
        <v>-9.9547199012203526E-3</v>
      </c>
      <c r="Q7" s="2"/>
    </row>
    <row r="8" spans="1:17" ht="20.100000000000001" customHeight="1" x14ac:dyDescent="0.25">
      <c r="A8" s="8" t="s">
        <v>166</v>
      </c>
      <c r="B8" s="19">
        <v>19903.87</v>
      </c>
      <c r="C8" s="140">
        <v>21564.149999999994</v>
      </c>
      <c r="D8" s="214">
        <f t="shared" ref="D8:D32" si="2">B8/$B$33</f>
        <v>7.8423338597576345E-2</v>
      </c>
      <c r="E8" s="215">
        <f t="shared" ref="E8:E32" si="3">C8/$C$33</f>
        <v>7.2554018957986979E-2</v>
      </c>
      <c r="F8" s="52">
        <f t="shared" ref="F8:F33" si="4">(C8-B8)/B8</f>
        <v>8.341493387969251E-2</v>
      </c>
      <c r="H8" s="19">
        <v>8782.2660000000033</v>
      </c>
      <c r="I8" s="140">
        <v>8909.7019999999993</v>
      </c>
      <c r="J8" s="214">
        <f t="shared" si="0"/>
        <v>0.11010543310224977</v>
      </c>
      <c r="K8" s="215">
        <f t="shared" ref="K8:K32" si="5">I8/$I$33</f>
        <v>0.10235201657850258</v>
      </c>
      <c r="L8" s="52">
        <f t="shared" ref="L8:L33" si="6">(I8-H8)/H8</f>
        <v>1.4510605804925062E-2</v>
      </c>
      <c r="N8" s="40">
        <f t="shared" si="1"/>
        <v>4.4123409166157153</v>
      </c>
      <c r="O8" s="143">
        <f t="shared" si="1"/>
        <v>4.1317195437798393</v>
      </c>
      <c r="P8" s="52">
        <f t="shared" ref="P8:P33" si="7">(O8-N8)/N8</f>
        <v>-6.3599204626081748E-2</v>
      </c>
      <c r="Q8" s="2"/>
    </row>
    <row r="9" spans="1:17" ht="20.100000000000001" customHeight="1" x14ac:dyDescent="0.25">
      <c r="A9" s="8" t="s">
        <v>165</v>
      </c>
      <c r="B9" s="19">
        <v>24320.279999999995</v>
      </c>
      <c r="C9" s="140">
        <v>23156.859999999993</v>
      </c>
      <c r="D9" s="214">
        <f t="shared" si="2"/>
        <v>9.5824457918377876E-2</v>
      </c>
      <c r="E9" s="215">
        <f t="shared" si="3"/>
        <v>7.7912797835641576E-2</v>
      </c>
      <c r="F9" s="52">
        <f t="shared" si="4"/>
        <v>-4.7837442661022085E-2</v>
      </c>
      <c r="H9" s="19">
        <v>7268.1910000000007</v>
      </c>
      <c r="I9" s="140">
        <v>7195.241</v>
      </c>
      <c r="J9" s="214">
        <f t="shared" si="0"/>
        <v>9.1123101705741269E-2</v>
      </c>
      <c r="K9" s="215">
        <f t="shared" si="5"/>
        <v>8.2656796615455996E-2</v>
      </c>
      <c r="L9" s="52">
        <f t="shared" si="6"/>
        <v>-1.0036885381795927E-2</v>
      </c>
      <c r="N9" s="40">
        <f t="shared" si="1"/>
        <v>2.9885309708605341</v>
      </c>
      <c r="O9" s="143">
        <f t="shared" si="1"/>
        <v>3.1071747205795615</v>
      </c>
      <c r="P9" s="52">
        <f t="shared" si="7"/>
        <v>3.9699688869165181E-2</v>
      </c>
      <c r="Q9" s="2"/>
    </row>
    <row r="10" spans="1:17" ht="20.100000000000001" customHeight="1" x14ac:dyDescent="0.25">
      <c r="A10" s="8" t="s">
        <v>164</v>
      </c>
      <c r="B10" s="19">
        <v>15583.649999999998</v>
      </c>
      <c r="C10" s="140">
        <v>16380.650000000003</v>
      </c>
      <c r="D10" s="214">
        <f t="shared" si="2"/>
        <v>6.1401217981031854E-2</v>
      </c>
      <c r="E10" s="215">
        <f t="shared" si="3"/>
        <v>5.5113787960302169E-2</v>
      </c>
      <c r="F10" s="52">
        <f t="shared" si="4"/>
        <v>5.1143345750193671E-2</v>
      </c>
      <c r="H10" s="19">
        <v>7940.1810000000005</v>
      </c>
      <c r="I10" s="140">
        <v>6429.01</v>
      </c>
      <c r="J10" s="214">
        <f t="shared" si="0"/>
        <v>9.9548005937790354E-2</v>
      </c>
      <c r="K10" s="215">
        <f t="shared" si="5"/>
        <v>7.3854561926241638E-2</v>
      </c>
      <c r="L10" s="52">
        <f t="shared" si="6"/>
        <v>-0.19031946500967675</v>
      </c>
      <c r="N10" s="40">
        <f t="shared" si="1"/>
        <v>5.0951997766890313</v>
      </c>
      <c r="O10" s="143">
        <f t="shared" si="1"/>
        <v>3.9247587855182786</v>
      </c>
      <c r="P10" s="52">
        <f t="shared" si="7"/>
        <v>-0.22971444545229</v>
      </c>
      <c r="Q10" s="2"/>
    </row>
    <row r="11" spans="1:17" ht="20.100000000000001" customHeight="1" x14ac:dyDescent="0.25">
      <c r="A11" s="8" t="s">
        <v>168</v>
      </c>
      <c r="B11" s="19">
        <v>10594.04</v>
      </c>
      <c r="C11" s="140">
        <v>15310.6</v>
      </c>
      <c r="D11" s="214">
        <f t="shared" si="2"/>
        <v>4.1741630448564417E-2</v>
      </c>
      <c r="E11" s="215">
        <f t="shared" si="3"/>
        <v>5.1513533464484146E-2</v>
      </c>
      <c r="F11" s="52">
        <f t="shared" si="4"/>
        <v>0.44520881552269004</v>
      </c>
      <c r="H11" s="19">
        <v>4504.7759999999998</v>
      </c>
      <c r="I11" s="140">
        <v>6335.549</v>
      </c>
      <c r="J11" s="214">
        <f t="shared" si="0"/>
        <v>5.6477486847770278E-2</v>
      </c>
      <c r="K11" s="215">
        <f t="shared" si="5"/>
        <v>7.2780909651289749E-2</v>
      </c>
      <c r="L11" s="52">
        <f t="shared" si="6"/>
        <v>0.40640711103060401</v>
      </c>
      <c r="N11" s="40">
        <f t="shared" si="1"/>
        <v>4.2521795273568905</v>
      </c>
      <c r="O11" s="143">
        <f t="shared" si="1"/>
        <v>4.1380148393923157</v>
      </c>
      <c r="P11" s="52">
        <f t="shared" si="7"/>
        <v>-2.6848510800186829E-2</v>
      </c>
      <c r="Q11" s="2"/>
    </row>
    <row r="12" spans="1:17" ht="20.100000000000001" customHeight="1" x14ac:dyDescent="0.25">
      <c r="A12" s="8" t="s">
        <v>169</v>
      </c>
      <c r="B12" s="19">
        <v>11413.580000000004</v>
      </c>
      <c r="C12" s="140">
        <v>12164.410000000002</v>
      </c>
      <c r="D12" s="214">
        <f t="shared" si="2"/>
        <v>4.4970704136960589E-2</v>
      </c>
      <c r="E12" s="215">
        <f t="shared" si="3"/>
        <v>4.0927967657094146E-2</v>
      </c>
      <c r="F12" s="52">
        <f t="shared" si="4"/>
        <v>6.5783917053194335E-2</v>
      </c>
      <c r="H12" s="19">
        <v>4488.5689999999986</v>
      </c>
      <c r="I12" s="140">
        <v>4553.9860000000008</v>
      </c>
      <c r="J12" s="214">
        <f t="shared" si="0"/>
        <v>5.6274295694793551E-2</v>
      </c>
      <c r="K12" s="215">
        <f t="shared" si="5"/>
        <v>5.2314841794963381E-2</v>
      </c>
      <c r="L12" s="52">
        <f t="shared" si="6"/>
        <v>1.4574132646730442E-2</v>
      </c>
      <c r="N12" s="40">
        <f t="shared" si="1"/>
        <v>3.9326565372126865</v>
      </c>
      <c r="O12" s="143">
        <f t="shared" si="1"/>
        <v>3.7436965705693908</v>
      </c>
      <c r="P12" s="52">
        <f t="shared" si="7"/>
        <v>-4.8048937112932621E-2</v>
      </c>
      <c r="Q12" s="2"/>
    </row>
    <row r="13" spans="1:17" ht="20.100000000000001" customHeight="1" x14ac:dyDescent="0.25">
      <c r="A13" s="8" t="s">
        <v>167</v>
      </c>
      <c r="B13" s="19">
        <v>21182.560000000005</v>
      </c>
      <c r="C13" s="140">
        <v>35621.919999999998</v>
      </c>
      <c r="D13" s="214">
        <f t="shared" si="2"/>
        <v>8.3461511517281678E-2</v>
      </c>
      <c r="E13" s="215">
        <f t="shared" si="3"/>
        <v>0.11985232244256769</v>
      </c>
      <c r="F13" s="52">
        <f t="shared" si="4"/>
        <v>0.68166265078441846</v>
      </c>
      <c r="H13" s="19">
        <v>2542.9040000000005</v>
      </c>
      <c r="I13" s="140">
        <v>4530.0330000000004</v>
      </c>
      <c r="J13" s="214">
        <f t="shared" si="0"/>
        <v>3.1881014109279231E-2</v>
      </c>
      <c r="K13" s="215">
        <f t="shared" si="5"/>
        <v>5.2039676828379205E-2</v>
      </c>
      <c r="L13" s="52">
        <f t="shared" si="6"/>
        <v>0.78144082513535684</v>
      </c>
      <c r="N13" s="40">
        <f t="shared" si="1"/>
        <v>1.200470575794427</v>
      </c>
      <c r="O13" s="143">
        <f t="shared" si="1"/>
        <v>1.2716981566406305</v>
      </c>
      <c r="P13" s="52">
        <f t="shared" si="7"/>
        <v>5.9333050124171297E-2</v>
      </c>
      <c r="Q13" s="2"/>
    </row>
    <row r="14" spans="1:17" ht="20.100000000000001" customHeight="1" x14ac:dyDescent="0.25">
      <c r="A14" s="8" t="s">
        <v>171</v>
      </c>
      <c r="B14" s="19">
        <v>8299.66</v>
      </c>
      <c r="C14" s="140">
        <v>8857.529999999997</v>
      </c>
      <c r="D14" s="214">
        <f t="shared" si="2"/>
        <v>3.2701532235930024E-2</v>
      </c>
      <c r="E14" s="215">
        <f t="shared" si="3"/>
        <v>2.980174964192599E-2</v>
      </c>
      <c r="F14" s="52">
        <f t="shared" si="4"/>
        <v>6.721600643881763E-2</v>
      </c>
      <c r="H14" s="19">
        <v>3389.8159999999998</v>
      </c>
      <c r="I14" s="140">
        <v>3625.8310000000006</v>
      </c>
      <c r="J14" s="214">
        <f t="shared" si="0"/>
        <v>4.2498958562281731E-2</v>
      </c>
      <c r="K14" s="215">
        <f t="shared" si="5"/>
        <v>4.1652472172789695E-2</v>
      </c>
      <c r="L14" s="52">
        <f t="shared" si="6"/>
        <v>6.9624722993814642E-2</v>
      </c>
      <c r="N14" s="40">
        <f t="shared" si="1"/>
        <v>4.0842829706277124</v>
      </c>
      <c r="O14" s="143">
        <f t="shared" si="1"/>
        <v>4.0935012356717975</v>
      </c>
      <c r="P14" s="52">
        <f t="shared" si="7"/>
        <v>2.2570093968460564E-3</v>
      </c>
      <c r="Q14" s="2"/>
    </row>
    <row r="15" spans="1:17" ht="20.100000000000001" customHeight="1" x14ac:dyDescent="0.25">
      <c r="A15" s="8" t="s">
        <v>177</v>
      </c>
      <c r="B15" s="19">
        <v>4336.6899999999996</v>
      </c>
      <c r="C15" s="140">
        <v>5374.5199999999995</v>
      </c>
      <c r="D15" s="214">
        <f t="shared" si="2"/>
        <v>1.7087014146631954E-2</v>
      </c>
      <c r="E15" s="215">
        <f t="shared" si="3"/>
        <v>1.8082930510596534E-2</v>
      </c>
      <c r="F15" s="52">
        <f t="shared" si="4"/>
        <v>0.23931385457572482</v>
      </c>
      <c r="H15" s="19">
        <v>2839.9320000000002</v>
      </c>
      <c r="I15" s="140">
        <v>3592.1590000000001</v>
      </c>
      <c r="J15" s="214">
        <f t="shared" si="0"/>
        <v>3.5604927343459908E-2</v>
      </c>
      <c r="K15" s="215">
        <f t="shared" si="5"/>
        <v>4.1265658214002812E-2</v>
      </c>
      <c r="L15" s="52">
        <f t="shared" si="6"/>
        <v>0.26487500404939268</v>
      </c>
      <c r="N15" s="40">
        <f t="shared" si="1"/>
        <v>6.5486165716249047</v>
      </c>
      <c r="O15" s="143">
        <f t="shared" si="1"/>
        <v>6.6836833800972002</v>
      </c>
      <c r="P15" s="52">
        <f t="shared" si="7"/>
        <v>2.0625243056302717E-2</v>
      </c>
      <c r="Q15" s="2"/>
    </row>
    <row r="16" spans="1:17" ht="20.100000000000001" customHeight="1" x14ac:dyDescent="0.25">
      <c r="A16" s="8" t="s">
        <v>174</v>
      </c>
      <c r="B16" s="19">
        <v>9415.17</v>
      </c>
      <c r="C16" s="140">
        <v>13567.680000000002</v>
      </c>
      <c r="D16" s="214">
        <f t="shared" si="2"/>
        <v>3.7096758814428699E-2</v>
      </c>
      <c r="E16" s="215">
        <f t="shared" si="3"/>
        <v>4.5649363037073162E-2</v>
      </c>
      <c r="F16" s="52">
        <f t="shared" si="4"/>
        <v>0.44104461204630419</v>
      </c>
      <c r="H16" s="19">
        <v>2896.549</v>
      </c>
      <c r="I16" s="140">
        <v>3343.9519999999989</v>
      </c>
      <c r="J16" s="214">
        <f t="shared" si="0"/>
        <v>3.6314748624886602E-2</v>
      </c>
      <c r="K16" s="215">
        <f t="shared" si="5"/>
        <v>3.8414329743207659E-2</v>
      </c>
      <c r="L16" s="52">
        <f t="shared" si="6"/>
        <v>0.15446070479042437</v>
      </c>
      <c r="N16" s="40">
        <f t="shared" si="1"/>
        <v>3.0764702071231853</v>
      </c>
      <c r="O16" s="143">
        <f t="shared" si="1"/>
        <v>2.4646453925800125</v>
      </c>
      <c r="P16" s="52">
        <f t="shared" si="7"/>
        <v>-0.19887233529080448</v>
      </c>
      <c r="Q16" s="2"/>
    </row>
    <row r="17" spans="1:17" ht="20.100000000000001" customHeight="1" x14ac:dyDescent="0.25">
      <c r="A17" s="8" t="s">
        <v>170</v>
      </c>
      <c r="B17" s="19">
        <v>14302.499999999998</v>
      </c>
      <c r="C17" s="140">
        <v>12667.449999999999</v>
      </c>
      <c r="D17" s="214">
        <f t="shared" si="2"/>
        <v>5.6353352402916397E-2</v>
      </c>
      <c r="E17" s="215">
        <f t="shared" si="3"/>
        <v>4.2620479242138104E-2</v>
      </c>
      <c r="F17" s="52">
        <f t="shared" si="4"/>
        <v>-0.11431917496941091</v>
      </c>
      <c r="H17" s="19">
        <v>3352.739</v>
      </c>
      <c r="I17" s="140">
        <v>3172.0930000000003</v>
      </c>
      <c r="J17" s="214">
        <f t="shared" si="0"/>
        <v>4.2034115076200564E-2</v>
      </c>
      <c r="K17" s="215">
        <f t="shared" si="5"/>
        <v>3.6440064474047733E-2</v>
      </c>
      <c r="L17" s="52">
        <f t="shared" si="6"/>
        <v>-5.3880126070057863E-2</v>
      </c>
      <c r="N17" s="40">
        <f t="shared" si="1"/>
        <v>2.3441629085824158</v>
      </c>
      <c r="O17" s="143">
        <f t="shared" si="1"/>
        <v>2.5041290867538457</v>
      </c>
      <c r="P17" s="52">
        <f t="shared" si="7"/>
        <v>6.8240213845959255E-2</v>
      </c>
      <c r="Q17" s="2"/>
    </row>
    <row r="18" spans="1:17" ht="20.100000000000001" customHeight="1" x14ac:dyDescent="0.25">
      <c r="A18" s="8" t="s">
        <v>172</v>
      </c>
      <c r="B18" s="19">
        <v>13171.59</v>
      </c>
      <c r="C18" s="140">
        <v>11704.18</v>
      </c>
      <c r="D18" s="214">
        <f t="shared" si="2"/>
        <v>5.1897448206728175E-2</v>
      </c>
      <c r="E18" s="215">
        <f t="shared" si="3"/>
        <v>3.9379493168415741E-2</v>
      </c>
      <c r="F18" s="52">
        <f t="shared" si="4"/>
        <v>-0.11140720292690555</v>
      </c>
      <c r="H18" s="19">
        <v>3221.6950000000002</v>
      </c>
      <c r="I18" s="140">
        <v>2783.0289999999995</v>
      </c>
      <c r="J18" s="214">
        <f t="shared" si="0"/>
        <v>4.0391184154334708E-2</v>
      </c>
      <c r="K18" s="215">
        <f t="shared" si="5"/>
        <v>3.197061252401634E-2</v>
      </c>
      <c r="L18" s="52">
        <f t="shared" si="6"/>
        <v>-0.1361600027314816</v>
      </c>
      <c r="N18" s="40">
        <f t="shared" si="1"/>
        <v>2.4459423653484507</v>
      </c>
      <c r="O18" s="143">
        <f t="shared" si="1"/>
        <v>2.377807757570372</v>
      </c>
      <c r="P18" s="52">
        <f t="shared" si="7"/>
        <v>-2.7856178765018516E-2</v>
      </c>
      <c r="Q18" s="2"/>
    </row>
    <row r="19" spans="1:17" ht="20.100000000000001" customHeight="1" x14ac:dyDescent="0.25">
      <c r="A19" s="8" t="s">
        <v>173</v>
      </c>
      <c r="B19" s="19">
        <v>7023.6099999999988</v>
      </c>
      <c r="C19" s="140">
        <v>23282.74</v>
      </c>
      <c r="D19" s="214">
        <f t="shared" si="2"/>
        <v>2.7673761193542919E-2</v>
      </c>
      <c r="E19" s="215">
        <f t="shared" si="3"/>
        <v>7.8336329479895217E-2</v>
      </c>
      <c r="F19" s="52">
        <f t="shared" si="4"/>
        <v>2.3149249460035515</v>
      </c>
      <c r="H19" s="19">
        <v>1776.711</v>
      </c>
      <c r="I19" s="140">
        <v>2735.3540000000003</v>
      </c>
      <c r="J19" s="214">
        <f t="shared" si="0"/>
        <v>2.227506365128672E-2</v>
      </c>
      <c r="K19" s="215">
        <f t="shared" si="5"/>
        <v>3.1422936250401351E-2</v>
      </c>
      <c r="L19" s="52">
        <f t="shared" si="6"/>
        <v>0.53956045749702697</v>
      </c>
      <c r="N19" s="40">
        <f t="shared" si="1"/>
        <v>2.5296265026104816</v>
      </c>
      <c r="O19" s="143">
        <f t="shared" si="1"/>
        <v>1.1748419644766896</v>
      </c>
      <c r="P19" s="52">
        <f t="shared" si="7"/>
        <v>-0.53556702411826573</v>
      </c>
      <c r="Q19" s="2"/>
    </row>
    <row r="20" spans="1:17" ht="20.100000000000001" customHeight="1" x14ac:dyDescent="0.25">
      <c r="A20" s="8" t="s">
        <v>175</v>
      </c>
      <c r="B20" s="19">
        <v>6361.8700000000017</v>
      </c>
      <c r="C20" s="140">
        <v>6109.579999999999</v>
      </c>
      <c r="D20" s="214">
        <f t="shared" si="2"/>
        <v>2.5066436081212506E-2</v>
      </c>
      <c r="E20" s="215">
        <f t="shared" si="3"/>
        <v>2.0556088839362465E-2</v>
      </c>
      <c r="F20" s="52">
        <f t="shared" si="4"/>
        <v>-3.9656578961846538E-2</v>
      </c>
      <c r="H20" s="19">
        <v>2141.8200000000002</v>
      </c>
      <c r="I20" s="140">
        <v>2296.6159999999995</v>
      </c>
      <c r="J20" s="214">
        <f t="shared" si="0"/>
        <v>2.6852525160028236E-2</v>
      </c>
      <c r="K20" s="215">
        <f t="shared" si="5"/>
        <v>2.6382844107070501E-2</v>
      </c>
      <c r="L20" s="52">
        <f t="shared" si="6"/>
        <v>7.2273113520276849E-2</v>
      </c>
      <c r="N20" s="40">
        <f t="shared" si="1"/>
        <v>3.36665162915935</v>
      </c>
      <c r="O20" s="143">
        <f t="shared" si="1"/>
        <v>3.75904071965667</v>
      </c>
      <c r="P20" s="52">
        <f t="shared" si="7"/>
        <v>0.11655173558759306</v>
      </c>
      <c r="Q20" s="2"/>
    </row>
    <row r="21" spans="1:17" ht="20.100000000000001" customHeight="1" x14ac:dyDescent="0.25">
      <c r="A21" s="8" t="s">
        <v>176</v>
      </c>
      <c r="B21" s="19">
        <v>8004.5699999999979</v>
      </c>
      <c r="C21" s="140">
        <v>6691.4299999999994</v>
      </c>
      <c r="D21" s="214">
        <f t="shared" si="2"/>
        <v>3.1538846638266907E-2</v>
      </c>
      <c r="E21" s="215">
        <f t="shared" si="3"/>
        <v>2.2513761918556627E-2</v>
      </c>
      <c r="F21" s="52">
        <f t="shared" si="4"/>
        <v>-0.16404878713035165</v>
      </c>
      <c r="H21" s="19">
        <v>1966.5519999999999</v>
      </c>
      <c r="I21" s="140">
        <v>1795.7169999999996</v>
      </c>
      <c r="J21" s="214">
        <f t="shared" si="0"/>
        <v>2.4655147051808199E-2</v>
      </c>
      <c r="K21" s="215">
        <f t="shared" si="5"/>
        <v>2.0628664814412299E-2</v>
      </c>
      <c r="L21" s="52">
        <f t="shared" si="6"/>
        <v>-8.6870319218612213E-2</v>
      </c>
      <c r="N21" s="40">
        <f t="shared" si="1"/>
        <v>2.4567865606772137</v>
      </c>
      <c r="O21" s="143">
        <f t="shared" si="1"/>
        <v>2.6836072409036631</v>
      </c>
      <c r="P21" s="52">
        <f t="shared" si="7"/>
        <v>9.2324129355350365E-2</v>
      </c>
      <c r="Q21" s="2"/>
    </row>
    <row r="22" spans="1:17" ht="20.100000000000001" customHeight="1" x14ac:dyDescent="0.25">
      <c r="A22" s="8" t="s">
        <v>179</v>
      </c>
      <c r="B22" s="19">
        <v>3088.9799999999996</v>
      </c>
      <c r="C22" s="140">
        <v>3534.98</v>
      </c>
      <c r="D22" s="214">
        <f t="shared" si="2"/>
        <v>1.2170905681213822E-2</v>
      </c>
      <c r="E22" s="215">
        <f t="shared" si="3"/>
        <v>1.1893675657798006E-2</v>
      </c>
      <c r="F22" s="52">
        <f t="shared" si="4"/>
        <v>0.14438423039320439</v>
      </c>
      <c r="H22" s="19">
        <v>960.92299999999989</v>
      </c>
      <c r="I22" s="140">
        <v>1207.3630000000003</v>
      </c>
      <c r="J22" s="214">
        <f t="shared" si="0"/>
        <v>1.2047328456336109E-2</v>
      </c>
      <c r="K22" s="215">
        <f t="shared" si="5"/>
        <v>1.3869828395188823E-2</v>
      </c>
      <c r="L22" s="52">
        <f t="shared" si="6"/>
        <v>0.25646175604080707</v>
      </c>
      <c r="N22" s="40">
        <f t="shared" si="1"/>
        <v>3.11081004085491</v>
      </c>
      <c r="O22" s="143">
        <f t="shared" si="1"/>
        <v>3.4154733548704668</v>
      </c>
      <c r="P22" s="52">
        <f t="shared" si="7"/>
        <v>9.7936971404345055E-2</v>
      </c>
      <c r="Q22" s="2"/>
    </row>
    <row r="23" spans="1:17" ht="20.100000000000001" customHeight="1" x14ac:dyDescent="0.25">
      <c r="A23" s="8" t="s">
        <v>178</v>
      </c>
      <c r="B23" s="19">
        <v>437.11999999999995</v>
      </c>
      <c r="C23" s="140">
        <v>436.07000000000011</v>
      </c>
      <c r="D23" s="214">
        <f t="shared" si="2"/>
        <v>1.7222987171727191E-3</v>
      </c>
      <c r="E23" s="215">
        <f t="shared" si="3"/>
        <v>1.4671865594984917E-3</v>
      </c>
      <c r="F23" s="52">
        <f t="shared" si="4"/>
        <v>-2.4020863836013932E-3</v>
      </c>
      <c r="H23" s="19">
        <v>1094.2350000000001</v>
      </c>
      <c r="I23" s="140">
        <v>1168.6420000000001</v>
      </c>
      <c r="J23" s="214">
        <f t="shared" si="0"/>
        <v>1.3718693853117208E-2</v>
      </c>
      <c r="K23" s="215">
        <f t="shared" si="5"/>
        <v>1.3425013020450564E-2</v>
      </c>
      <c r="L23" s="52">
        <f t="shared" si="6"/>
        <v>6.7999104397135829E-2</v>
      </c>
      <c r="N23" s="40">
        <f t="shared" si="1"/>
        <v>25.03282851390923</v>
      </c>
      <c r="O23" s="143">
        <f t="shared" si="1"/>
        <v>26.799412938289716</v>
      </c>
      <c r="P23" s="52">
        <f t="shared" si="7"/>
        <v>7.0570707716824804E-2</v>
      </c>
      <c r="Q23" s="2"/>
    </row>
    <row r="24" spans="1:17" ht="20.100000000000001" customHeight="1" x14ac:dyDescent="0.25">
      <c r="A24" s="8" t="s">
        <v>180</v>
      </c>
      <c r="B24" s="19">
        <v>3269.8699999999994</v>
      </c>
      <c r="C24" s="140">
        <v>3981.22</v>
      </c>
      <c r="D24" s="214">
        <f t="shared" si="2"/>
        <v>1.2883631282763449E-2</v>
      </c>
      <c r="E24" s="215">
        <f t="shared" si="3"/>
        <v>1.3395079859670657E-2</v>
      </c>
      <c r="F24" s="52">
        <f t="shared" si="4"/>
        <v>0.21754687495221536</v>
      </c>
      <c r="H24" s="19">
        <v>739.73299999999972</v>
      </c>
      <c r="I24" s="140">
        <v>951.03999999999985</v>
      </c>
      <c r="J24" s="214">
        <f t="shared" si="0"/>
        <v>9.2742149173147877E-3</v>
      </c>
      <c r="K24" s="215">
        <f t="shared" si="5"/>
        <v>1.0925265721212572E-2</v>
      </c>
      <c r="L24" s="52">
        <f t="shared" si="6"/>
        <v>0.28565306671461216</v>
      </c>
      <c r="N24" s="40">
        <f t="shared" si="1"/>
        <v>2.2622703654885354</v>
      </c>
      <c r="O24" s="143">
        <f t="shared" si="1"/>
        <v>2.3888154887195379</v>
      </c>
      <c r="P24" s="52">
        <f t="shared" si="7"/>
        <v>5.5937223579231699E-2</v>
      </c>
      <c r="Q24" s="2"/>
    </row>
    <row r="25" spans="1:17" ht="20.100000000000001" customHeight="1" x14ac:dyDescent="0.25">
      <c r="A25" s="8" t="s">
        <v>186</v>
      </c>
      <c r="B25" s="19">
        <v>1915.6</v>
      </c>
      <c r="C25" s="140">
        <v>2049.7999999999997</v>
      </c>
      <c r="D25" s="214">
        <f t="shared" si="2"/>
        <v>7.547665223773932E-3</v>
      </c>
      <c r="E25" s="215">
        <f t="shared" si="3"/>
        <v>6.8966886271928981E-3</v>
      </c>
      <c r="F25" s="52">
        <f t="shared" si="4"/>
        <v>7.0056379202338606E-2</v>
      </c>
      <c r="H25" s="19">
        <v>894.95999999999992</v>
      </c>
      <c r="I25" s="140">
        <v>881.08299999999986</v>
      </c>
      <c r="J25" s="214">
        <f t="shared" si="0"/>
        <v>1.1220334069725217E-2</v>
      </c>
      <c r="K25" s="215">
        <f t="shared" si="5"/>
        <v>1.0121620433886204E-2</v>
      </c>
      <c r="L25" s="52">
        <f t="shared" si="6"/>
        <v>-1.5505720926074985E-2</v>
      </c>
      <c r="N25" s="40">
        <f t="shared" si="1"/>
        <v>4.6719565671330132</v>
      </c>
      <c r="O25" s="143">
        <f t="shared" si="1"/>
        <v>4.2983852083130056</v>
      </c>
      <c r="P25" s="52">
        <f t="shared" si="7"/>
        <v>-7.9960366380129447E-2</v>
      </c>
      <c r="Q25" s="2"/>
    </row>
    <row r="26" spans="1:17" ht="20.100000000000001" customHeight="1" x14ac:dyDescent="0.25">
      <c r="A26" s="8" t="s">
        <v>181</v>
      </c>
      <c r="B26" s="19">
        <v>4686.5900000000011</v>
      </c>
      <c r="C26" s="140">
        <v>3723.3900000000003</v>
      </c>
      <c r="D26" s="214">
        <f t="shared" si="2"/>
        <v>1.8465656901799268E-2</v>
      </c>
      <c r="E26" s="215">
        <f t="shared" si="3"/>
        <v>1.2527593651870315E-2</v>
      </c>
      <c r="F26" s="52">
        <f t="shared" si="4"/>
        <v>-0.2055225654473723</v>
      </c>
      <c r="H26" s="19">
        <v>995.79299999999989</v>
      </c>
      <c r="I26" s="140">
        <v>851.13199999999995</v>
      </c>
      <c r="J26" s="214">
        <f t="shared" si="0"/>
        <v>1.2484502239534597E-2</v>
      </c>
      <c r="K26" s="215">
        <f t="shared" si="5"/>
        <v>9.7775522205449817E-3</v>
      </c>
      <c r="L26" s="52">
        <f t="shared" si="6"/>
        <v>-0.14527215997702331</v>
      </c>
      <c r="N26" s="40">
        <f t="shared" si="1"/>
        <v>2.1247708888552226</v>
      </c>
      <c r="O26" s="143">
        <f t="shared" si="1"/>
        <v>2.2859061231834428</v>
      </c>
      <c r="P26" s="52">
        <f t="shared" si="7"/>
        <v>7.5836522033223136E-2</v>
      </c>
      <c r="Q26" s="2"/>
    </row>
    <row r="27" spans="1:17" ht="20.100000000000001" customHeight="1" x14ac:dyDescent="0.25">
      <c r="A27" s="8" t="s">
        <v>183</v>
      </c>
      <c r="B27" s="19">
        <v>1504.6</v>
      </c>
      <c r="C27" s="140">
        <v>1706.12</v>
      </c>
      <c r="D27" s="214">
        <f t="shared" si="2"/>
        <v>5.9282820503707753E-3</v>
      </c>
      <c r="E27" s="215">
        <f t="shared" si="3"/>
        <v>5.7403543763422521E-3</v>
      </c>
      <c r="F27" s="52">
        <f t="shared" si="4"/>
        <v>0.13393592981523328</v>
      </c>
      <c r="H27" s="19">
        <v>499.315</v>
      </c>
      <c r="I27" s="140">
        <v>819.65200000000004</v>
      </c>
      <c r="J27" s="214">
        <f t="shared" si="0"/>
        <v>6.2600352038357553E-3</v>
      </c>
      <c r="K27" s="215">
        <f t="shared" si="5"/>
        <v>9.4159193082555184E-3</v>
      </c>
      <c r="L27" s="52">
        <f t="shared" si="6"/>
        <v>0.64155292751068971</v>
      </c>
      <c r="N27" s="40">
        <f t="shared" si="1"/>
        <v>3.3185896583809655</v>
      </c>
      <c r="O27" s="143">
        <f t="shared" si="1"/>
        <v>4.8041872787377207</v>
      </c>
      <c r="P27" s="52">
        <f t="shared" si="7"/>
        <v>0.44765932919875701</v>
      </c>
      <c r="Q27" s="2"/>
    </row>
    <row r="28" spans="1:17" ht="20.100000000000001" customHeight="1" x14ac:dyDescent="0.25">
      <c r="A28" s="8" t="s">
        <v>202</v>
      </c>
      <c r="B28" s="19">
        <v>1409.84</v>
      </c>
      <c r="C28" s="140">
        <v>2558.0400000000004</v>
      </c>
      <c r="D28" s="214">
        <f t="shared" si="2"/>
        <v>5.554917696327751E-3</v>
      </c>
      <c r="E28" s="215">
        <f t="shared" si="3"/>
        <v>8.606695958583533E-3</v>
      </c>
      <c r="F28" s="52">
        <f t="shared" si="4"/>
        <v>0.81441865743630526</v>
      </c>
      <c r="H28" s="19">
        <v>426.03399999999993</v>
      </c>
      <c r="I28" s="140">
        <v>727.87199999999996</v>
      </c>
      <c r="J28" s="214">
        <f t="shared" si="0"/>
        <v>5.3412932478114246E-3</v>
      </c>
      <c r="K28" s="215">
        <f t="shared" si="5"/>
        <v>8.3615778632133639E-3</v>
      </c>
      <c r="L28" s="52">
        <f t="shared" si="6"/>
        <v>0.70848336048296634</v>
      </c>
      <c r="N28" s="40">
        <f t="shared" si="1"/>
        <v>3.0218606366679905</v>
      </c>
      <c r="O28" s="143">
        <f t="shared" si="1"/>
        <v>2.845428531219214</v>
      </c>
      <c r="P28" s="52">
        <f t="shared" si="7"/>
        <v>-5.838525553028704E-2</v>
      </c>
      <c r="Q28" s="2"/>
    </row>
    <row r="29" spans="1:17" ht="20.100000000000001" customHeight="1" x14ac:dyDescent="0.25">
      <c r="A29" s="8" t="s">
        <v>182</v>
      </c>
      <c r="B29" s="19">
        <v>2739.4700000000003</v>
      </c>
      <c r="C29" s="140">
        <v>1766.1899999999998</v>
      </c>
      <c r="D29" s="214">
        <f t="shared" si="2"/>
        <v>1.0793799567013977E-2</v>
      </c>
      <c r="E29" s="215">
        <f t="shared" si="3"/>
        <v>5.9424638923123354E-3</v>
      </c>
      <c r="F29" s="52">
        <f t="shared" si="4"/>
        <v>-0.35528040095346924</v>
      </c>
      <c r="H29" s="19">
        <v>1045.3139999999999</v>
      </c>
      <c r="I29" s="140">
        <v>719.83500000000004</v>
      </c>
      <c r="J29" s="214">
        <f t="shared" si="0"/>
        <v>1.3105359220256487E-2</v>
      </c>
      <c r="K29" s="215">
        <f t="shared" si="5"/>
        <v>8.2692511886240886E-3</v>
      </c>
      <c r="L29" s="52">
        <f t="shared" si="6"/>
        <v>-0.31136959803465741</v>
      </c>
      <c r="N29" s="40">
        <f t="shared" si="1"/>
        <v>3.8157526820881404</v>
      </c>
      <c r="O29" s="143">
        <f t="shared" si="1"/>
        <v>4.0756373889558892</v>
      </c>
      <c r="P29" s="52">
        <f t="shared" si="7"/>
        <v>6.81083729791232E-2</v>
      </c>
      <c r="Q29" s="2"/>
    </row>
    <row r="30" spans="1:17" ht="20.100000000000001" customHeight="1" x14ac:dyDescent="0.25">
      <c r="A30" s="8" t="s">
        <v>199</v>
      </c>
      <c r="B30" s="19">
        <v>218.05999999999997</v>
      </c>
      <c r="C30" s="140">
        <v>812.71</v>
      </c>
      <c r="D30" s="214">
        <f t="shared" si="2"/>
        <v>8.5917930606397132E-4</v>
      </c>
      <c r="E30" s="215">
        <f t="shared" si="3"/>
        <v>2.7344169256541813E-3</v>
      </c>
      <c r="F30" s="52">
        <f t="shared" si="4"/>
        <v>2.7270017426396413</v>
      </c>
      <c r="H30" s="19">
        <v>260.14600000000002</v>
      </c>
      <c r="I30" s="140">
        <v>673.37400000000002</v>
      </c>
      <c r="J30" s="214">
        <f t="shared" si="0"/>
        <v>3.2615145111543945E-3</v>
      </c>
      <c r="K30" s="215">
        <f t="shared" si="5"/>
        <v>7.7355209872936948E-3</v>
      </c>
      <c r="L30" s="52">
        <f t="shared" si="6"/>
        <v>1.588446487741499</v>
      </c>
      <c r="N30" s="40">
        <f t="shared" si="1"/>
        <v>11.930019260753923</v>
      </c>
      <c r="O30" s="143">
        <f t="shared" si="1"/>
        <v>8.2855385069705054</v>
      </c>
      <c r="P30" s="52">
        <f t="shared" si="7"/>
        <v>-0.3054882539689297</v>
      </c>
      <c r="Q30" s="2"/>
    </row>
    <row r="31" spans="1:17" ht="20.100000000000001" customHeight="1" x14ac:dyDescent="0.25">
      <c r="A31" s="8" t="s">
        <v>187</v>
      </c>
      <c r="B31" s="19">
        <v>517.05999999999995</v>
      </c>
      <c r="C31" s="140">
        <v>1328.86</v>
      </c>
      <c r="D31" s="214">
        <f t="shared" si="2"/>
        <v>2.0372707144521553E-3</v>
      </c>
      <c r="E31" s="215">
        <f t="shared" si="3"/>
        <v>4.4710379788913818E-3</v>
      </c>
      <c r="F31" s="52">
        <f t="shared" si="4"/>
        <v>1.570030557382122</v>
      </c>
      <c r="H31" s="19">
        <v>177.09000000000003</v>
      </c>
      <c r="I31" s="140">
        <v>665.88300000000015</v>
      </c>
      <c r="J31" s="214">
        <f t="shared" si="0"/>
        <v>2.2202209712251265E-3</v>
      </c>
      <c r="K31" s="215">
        <f t="shared" si="5"/>
        <v>7.6494665989213844E-3</v>
      </c>
      <c r="L31" s="52">
        <f t="shared" si="6"/>
        <v>2.7601389124174149</v>
      </c>
      <c r="N31" s="40">
        <f t="shared" ref="N31" si="8">(H31/B31)*10</f>
        <v>3.4249410126484365</v>
      </c>
      <c r="O31" s="143">
        <f t="shared" ref="O31" si="9">(I31/C31)*10</f>
        <v>5.0109341841879518</v>
      </c>
      <c r="P31" s="52">
        <f t="shared" ref="P31" si="10">(O31-N31)/N31</f>
        <v>0.46307167501057173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34607.289999999979</v>
      </c>
      <c r="C32" s="140">
        <f>C33-SUM(C7:C31)</f>
        <v>33921.81</v>
      </c>
      <c r="D32" s="214">
        <f t="shared" si="2"/>
        <v>0.13635635791504447</v>
      </c>
      <c r="E32" s="215">
        <f t="shared" si="3"/>
        <v>0.11413218911152226</v>
      </c>
      <c r="F32" s="52">
        <f t="shared" si="4"/>
        <v>-1.9807387403058194E-2</v>
      </c>
      <c r="H32" s="19">
        <f>H33-SUM(H7:H31)</f>
        <v>7519.4079999999958</v>
      </c>
      <c r="I32" s="140">
        <f>I33-SUM(I7:I31)</f>
        <v>8051.9579999999696</v>
      </c>
      <c r="J32" s="214">
        <f t="shared" si="0"/>
        <v>9.4272671143474929E-2</v>
      </c>
      <c r="K32" s="215">
        <f t="shared" si="5"/>
        <v>9.2498507661132046E-2</v>
      </c>
      <c r="L32" s="52">
        <f t="shared" si="6"/>
        <v>7.0823394607657159E-2</v>
      </c>
      <c r="N32" s="40">
        <f t="shared" si="1"/>
        <v>2.1727815151085221</v>
      </c>
      <c r="O32" s="143">
        <f t="shared" si="1"/>
        <v>2.373681710970013</v>
      </c>
      <c r="P32" s="52">
        <f t="shared" si="7"/>
        <v>9.2462216962231794E-2</v>
      </c>
      <c r="Q32" s="2"/>
    </row>
    <row r="33" spans="1:17" ht="26.25" customHeight="1" thickBot="1" x14ac:dyDescent="0.3">
      <c r="A33" s="35" t="s">
        <v>18</v>
      </c>
      <c r="B33" s="36">
        <v>253800.34</v>
      </c>
      <c r="C33" s="148">
        <v>297215.09999999998</v>
      </c>
      <c r="D33" s="251">
        <f>SUM(D7:D32)</f>
        <v>0.99999999999999978</v>
      </c>
      <c r="E33" s="252">
        <f>SUM(E7:E32)</f>
        <v>0.99999999999999978</v>
      </c>
      <c r="F33" s="57">
        <f t="shared" si="4"/>
        <v>0.17105871489376248</v>
      </c>
      <c r="G33" s="56"/>
      <c r="H33" s="36">
        <v>79762.331000000006</v>
      </c>
      <c r="I33" s="148">
        <v>87049.598999999973</v>
      </c>
      <c r="J33" s="251">
        <f>SUM(J7:J32)</f>
        <v>0.99999999999999989</v>
      </c>
      <c r="K33" s="252">
        <f>SUM(K7:K32)</f>
        <v>0.99999999999999978</v>
      </c>
      <c r="L33" s="57">
        <f t="shared" si="6"/>
        <v>9.1362274755986836E-2</v>
      </c>
      <c r="M33" s="56"/>
      <c r="N33" s="37">
        <f t="shared" si="1"/>
        <v>3.1427196275623586</v>
      </c>
      <c r="O33" s="150">
        <f t="shared" si="1"/>
        <v>2.9288417378524838</v>
      </c>
      <c r="P33" s="57">
        <f t="shared" si="7"/>
        <v>-6.8055033555687733E-2</v>
      </c>
      <c r="Q33" s="2"/>
    </row>
    <row r="35" spans="1:17" ht="15.75" thickBot="1" x14ac:dyDescent="0.3"/>
    <row r="36" spans="1:17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7" x14ac:dyDescent="0.25">
      <c r="A37" s="376"/>
      <c r="B37" s="370" t="str">
        <f>B5</f>
        <v>set</v>
      </c>
      <c r="C37" s="364"/>
      <c r="D37" s="370" t="str">
        <f>B37</f>
        <v>set</v>
      </c>
      <c r="E37" s="364"/>
      <c r="F37" s="131" t="str">
        <f>F5</f>
        <v>2025 /2024</v>
      </c>
      <c r="H37" s="359" t="str">
        <f>B37</f>
        <v>set</v>
      </c>
      <c r="I37" s="364"/>
      <c r="J37" s="370" t="str">
        <f>B37</f>
        <v>set</v>
      </c>
      <c r="K37" s="360"/>
      <c r="L37" s="131" t="str">
        <f>F37</f>
        <v>2025 /2024</v>
      </c>
      <c r="N37" s="359" t="str">
        <f>B37</f>
        <v>set</v>
      </c>
      <c r="O37" s="360"/>
      <c r="P37" s="131" t="str">
        <f>F37</f>
        <v>2025 /2024</v>
      </c>
    </row>
    <row r="38" spans="1:17" ht="19.5" customHeight="1" thickBot="1" x14ac:dyDescent="0.3">
      <c r="A38" s="377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2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8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163</v>
      </c>
      <c r="B39" s="19">
        <v>25492.219999999998</v>
      </c>
      <c r="C39" s="147">
        <v>28942.209999999995</v>
      </c>
      <c r="D39" s="247">
        <f>B39/$B$62</f>
        <v>0.23569678995799065</v>
      </c>
      <c r="E39" s="246">
        <f>C39/$C$62</f>
        <v>0.22863987987132051</v>
      </c>
      <c r="F39" s="52">
        <f>(C39-B39)/B39</f>
        <v>0.13533501593819597</v>
      </c>
      <c r="H39" s="39">
        <v>8036.679000000001</v>
      </c>
      <c r="I39" s="147">
        <v>9033.4930000000004</v>
      </c>
      <c r="J39" s="250">
        <f>H39/$H$62</f>
        <v>0.23651957477043786</v>
      </c>
      <c r="K39" s="246">
        <f>I39/$I$62</f>
        <v>0.2481259792619972</v>
      </c>
      <c r="L39" s="52">
        <f>(I39-H39)/H39</f>
        <v>0.12403307386048382</v>
      </c>
      <c r="N39" s="40">
        <f t="shared" ref="N39:O62" si="11">(H39/B39)*10</f>
        <v>3.1526006758140337</v>
      </c>
      <c r="O39" s="149">
        <f t="shared" si="11"/>
        <v>3.121217419125907</v>
      </c>
      <c r="P39" s="52">
        <f>(O39-N39)/N39</f>
        <v>-9.9547199012203526E-3</v>
      </c>
    </row>
    <row r="40" spans="1:17" ht="20.100000000000001" customHeight="1" x14ac:dyDescent="0.25">
      <c r="A40" s="38" t="s">
        <v>169</v>
      </c>
      <c r="B40" s="19">
        <v>11413.580000000004</v>
      </c>
      <c r="C40" s="140">
        <v>12164.410000000002</v>
      </c>
      <c r="D40" s="247">
        <f t="shared" ref="D40:D61" si="12">B40/$B$62</f>
        <v>0.10552804612264935</v>
      </c>
      <c r="E40" s="215">
        <f t="shared" ref="E40:E61" si="13">C40/$C$62</f>
        <v>9.6097334692322761E-2</v>
      </c>
      <c r="F40" s="52">
        <f t="shared" ref="F40:F62" si="14">(C40-B40)/B40</f>
        <v>6.5783917053194335E-2</v>
      </c>
      <c r="H40" s="19">
        <v>4488.5689999999986</v>
      </c>
      <c r="I40" s="140">
        <v>4553.9860000000008</v>
      </c>
      <c r="J40" s="247">
        <f t="shared" ref="J40:J62" si="15">H40/$H$62</f>
        <v>0.13209864811170996</v>
      </c>
      <c r="K40" s="215">
        <f t="shared" ref="K40:K62" si="16">I40/$I$62</f>
        <v>0.12508585945607373</v>
      </c>
      <c r="L40" s="52">
        <f t="shared" ref="L40:L62" si="17">(I40-H40)/H40</f>
        <v>1.4574132646730442E-2</v>
      </c>
      <c r="N40" s="40">
        <f t="shared" si="11"/>
        <v>3.9326565372126865</v>
      </c>
      <c r="O40" s="143">
        <f t="shared" si="11"/>
        <v>3.7436965705693908</v>
      </c>
      <c r="P40" s="52">
        <f t="shared" ref="P40:P62" si="18">(O40-N40)/N40</f>
        <v>-4.8048937112932621E-2</v>
      </c>
    </row>
    <row r="41" spans="1:17" ht="20.100000000000001" customHeight="1" x14ac:dyDescent="0.25">
      <c r="A41" s="38" t="s">
        <v>171</v>
      </c>
      <c r="B41" s="19">
        <v>8299.66</v>
      </c>
      <c r="C41" s="140">
        <v>8857.529999999997</v>
      </c>
      <c r="D41" s="247">
        <f t="shared" si="12"/>
        <v>7.6737264143442077E-2</v>
      </c>
      <c r="E41" s="215">
        <f t="shared" si="13"/>
        <v>6.9973391636527313E-2</v>
      </c>
      <c r="F41" s="52">
        <f t="shared" si="14"/>
        <v>6.721600643881763E-2</v>
      </c>
      <c r="H41" s="19">
        <v>3389.8159999999998</v>
      </c>
      <c r="I41" s="140">
        <v>3625.8310000000006</v>
      </c>
      <c r="J41" s="247">
        <f t="shared" si="15"/>
        <v>9.9762332036656742E-2</v>
      </c>
      <c r="K41" s="215">
        <f t="shared" si="16"/>
        <v>9.9591915055837948E-2</v>
      </c>
      <c r="L41" s="52">
        <f t="shared" si="17"/>
        <v>6.9624722993814642E-2</v>
      </c>
      <c r="N41" s="40">
        <f t="shared" si="11"/>
        <v>4.0842829706277124</v>
      </c>
      <c r="O41" s="143">
        <f t="shared" si="11"/>
        <v>4.0935012356717975</v>
      </c>
      <c r="P41" s="52">
        <f t="shared" si="18"/>
        <v>2.2570093968460564E-3</v>
      </c>
    </row>
    <row r="42" spans="1:17" ht="20.100000000000001" customHeight="1" x14ac:dyDescent="0.25">
      <c r="A42" s="38" t="s">
        <v>177</v>
      </c>
      <c r="B42" s="19">
        <v>4336.6899999999996</v>
      </c>
      <c r="C42" s="140">
        <v>5374.5199999999995</v>
      </c>
      <c r="D42" s="247">
        <f t="shared" si="12"/>
        <v>4.009630828711342E-2</v>
      </c>
      <c r="E42" s="215">
        <f t="shared" si="13"/>
        <v>4.2458043361789218E-2</v>
      </c>
      <c r="F42" s="52">
        <f t="shared" si="14"/>
        <v>0.23931385457572482</v>
      </c>
      <c r="H42" s="19">
        <v>2839.9320000000002</v>
      </c>
      <c r="I42" s="140">
        <v>3592.1590000000001</v>
      </c>
      <c r="J42" s="247">
        <f t="shared" si="15"/>
        <v>8.3579238267070158E-2</v>
      </c>
      <c r="K42" s="215">
        <f t="shared" si="16"/>
        <v>9.8667034948695553E-2</v>
      </c>
      <c r="L42" s="52">
        <f t="shared" si="17"/>
        <v>0.26487500404939268</v>
      </c>
      <c r="N42" s="40">
        <f t="shared" si="11"/>
        <v>6.5486165716249047</v>
      </c>
      <c r="O42" s="143">
        <f t="shared" si="11"/>
        <v>6.6836833800972002</v>
      </c>
      <c r="P42" s="52">
        <f t="shared" si="18"/>
        <v>2.0625243056302717E-2</v>
      </c>
    </row>
    <row r="43" spans="1:17" ht="20.100000000000001" customHeight="1" x14ac:dyDescent="0.25">
      <c r="A43" s="38" t="s">
        <v>170</v>
      </c>
      <c r="B43" s="19">
        <v>14302.499999999998</v>
      </c>
      <c r="C43" s="140">
        <v>12667.449999999999</v>
      </c>
      <c r="D43" s="247">
        <f t="shared" si="12"/>
        <v>0.13223851584421292</v>
      </c>
      <c r="E43" s="215">
        <f t="shared" si="13"/>
        <v>0.10007128848405007</v>
      </c>
      <c r="F43" s="52">
        <f t="shared" si="14"/>
        <v>-0.11431917496941091</v>
      </c>
      <c r="H43" s="19">
        <v>3352.739</v>
      </c>
      <c r="I43" s="140">
        <v>3172.0930000000003</v>
      </c>
      <c r="J43" s="247">
        <f t="shared" si="15"/>
        <v>9.8671155410868475E-2</v>
      </c>
      <c r="K43" s="215">
        <f t="shared" si="16"/>
        <v>8.7128941366880625E-2</v>
      </c>
      <c r="L43" s="52">
        <f t="shared" si="17"/>
        <v>-5.3880126070057863E-2</v>
      </c>
      <c r="N43" s="40">
        <f t="shared" si="11"/>
        <v>2.3441629085824158</v>
      </c>
      <c r="O43" s="143">
        <f t="shared" si="11"/>
        <v>2.5041290867538457</v>
      </c>
      <c r="P43" s="52">
        <f t="shared" si="18"/>
        <v>6.8240213845959255E-2</v>
      </c>
    </row>
    <row r="44" spans="1:17" ht="20.100000000000001" customHeight="1" x14ac:dyDescent="0.25">
      <c r="A44" s="38" t="s">
        <v>172</v>
      </c>
      <c r="B44" s="19">
        <v>13171.59</v>
      </c>
      <c r="C44" s="140">
        <v>11704.18</v>
      </c>
      <c r="D44" s="247">
        <f t="shared" si="12"/>
        <v>0.12178231168736071</v>
      </c>
      <c r="E44" s="215">
        <f t="shared" si="13"/>
        <v>9.2461574606511124E-2</v>
      </c>
      <c r="F44" s="52">
        <f t="shared" si="14"/>
        <v>-0.11140720292690555</v>
      </c>
      <c r="H44" s="19">
        <v>3221.6950000000002</v>
      </c>
      <c r="I44" s="140">
        <v>2783.0289999999995</v>
      </c>
      <c r="J44" s="247">
        <f t="shared" si="15"/>
        <v>9.481452866787958E-2</v>
      </c>
      <c r="K44" s="215">
        <f t="shared" si="16"/>
        <v>7.6442390107518396E-2</v>
      </c>
      <c r="L44" s="52">
        <f t="shared" si="17"/>
        <v>-0.1361600027314816</v>
      </c>
      <c r="N44" s="40">
        <f t="shared" si="11"/>
        <v>2.4459423653484507</v>
      </c>
      <c r="O44" s="143">
        <f t="shared" si="11"/>
        <v>2.377807757570372</v>
      </c>
      <c r="P44" s="52">
        <f t="shared" si="18"/>
        <v>-2.7856178765018516E-2</v>
      </c>
    </row>
    <row r="45" spans="1:17" ht="20.100000000000001" customHeight="1" x14ac:dyDescent="0.25">
      <c r="A45" s="38" t="s">
        <v>173</v>
      </c>
      <c r="B45" s="19">
        <v>7023.6099999999988</v>
      </c>
      <c r="C45" s="140">
        <v>23282.74</v>
      </c>
      <c r="D45" s="247">
        <f t="shared" si="12"/>
        <v>6.4939119892925862E-2</v>
      </c>
      <c r="E45" s="215">
        <f t="shared" si="13"/>
        <v>0.18393076674777736</v>
      </c>
      <c r="F45" s="52">
        <f t="shared" si="14"/>
        <v>2.3149249460035515</v>
      </c>
      <c r="H45" s="19">
        <v>1776.711</v>
      </c>
      <c r="I45" s="140">
        <v>2735.3540000000003</v>
      </c>
      <c r="J45" s="247">
        <f t="shared" si="15"/>
        <v>5.2288629446312261E-2</v>
      </c>
      <c r="K45" s="215">
        <f t="shared" si="16"/>
        <v>7.5132884907114131E-2</v>
      </c>
      <c r="L45" s="52">
        <f t="shared" si="17"/>
        <v>0.53956045749702697</v>
      </c>
      <c r="N45" s="40">
        <f t="shared" si="11"/>
        <v>2.5296265026104816</v>
      </c>
      <c r="O45" s="143">
        <f t="shared" si="11"/>
        <v>1.1748419644766896</v>
      </c>
      <c r="P45" s="52">
        <f t="shared" si="18"/>
        <v>-0.53556702411826573</v>
      </c>
    </row>
    <row r="46" spans="1:17" ht="20.100000000000001" customHeight="1" x14ac:dyDescent="0.25">
      <c r="A46" s="38" t="s">
        <v>176</v>
      </c>
      <c r="B46" s="19">
        <v>8004.5699999999979</v>
      </c>
      <c r="C46" s="140">
        <v>6691.4299999999994</v>
      </c>
      <c r="D46" s="247">
        <f t="shared" si="12"/>
        <v>7.4008911502961808E-2</v>
      </c>
      <c r="E46" s="215">
        <f t="shared" si="13"/>
        <v>5.2861469506556347E-2</v>
      </c>
      <c r="F46" s="52">
        <f t="shared" si="14"/>
        <v>-0.16404878713035165</v>
      </c>
      <c r="H46" s="19">
        <v>1966.5519999999999</v>
      </c>
      <c r="I46" s="140">
        <v>1795.7169999999996</v>
      </c>
      <c r="J46" s="247">
        <f t="shared" si="15"/>
        <v>5.7875652717242293E-2</v>
      </c>
      <c r="K46" s="215">
        <f t="shared" si="16"/>
        <v>4.9323560565377726E-2</v>
      </c>
      <c r="L46" s="52">
        <f t="shared" si="17"/>
        <v>-8.6870319218612213E-2</v>
      </c>
      <c r="N46" s="40">
        <f t="shared" si="11"/>
        <v>2.4567865606772137</v>
      </c>
      <c r="O46" s="143">
        <f t="shared" si="11"/>
        <v>2.6836072409036631</v>
      </c>
      <c r="P46" s="52">
        <f t="shared" si="18"/>
        <v>9.2324129355350365E-2</v>
      </c>
    </row>
    <row r="47" spans="1:17" ht="20.100000000000001" customHeight="1" x14ac:dyDescent="0.25">
      <c r="A47" s="38" t="s">
        <v>180</v>
      </c>
      <c r="B47" s="19">
        <v>3269.8699999999994</v>
      </c>
      <c r="C47" s="140">
        <v>3981.22</v>
      </c>
      <c r="D47" s="247">
        <f t="shared" si="12"/>
        <v>3.0232669519560669E-2</v>
      </c>
      <c r="E47" s="215">
        <f t="shared" si="13"/>
        <v>3.1451145663765785E-2</v>
      </c>
      <c r="F47" s="52">
        <f t="shared" si="14"/>
        <v>0.21754687495221536</v>
      </c>
      <c r="H47" s="19">
        <v>739.73299999999972</v>
      </c>
      <c r="I47" s="140">
        <v>951.03999999999985</v>
      </c>
      <c r="J47" s="247">
        <f t="shared" si="15"/>
        <v>2.1770352480627909E-2</v>
      </c>
      <c r="K47" s="215">
        <f t="shared" si="16"/>
        <v>2.612253436376491E-2</v>
      </c>
      <c r="L47" s="52">
        <f t="shared" si="17"/>
        <v>0.28565306671461216</v>
      </c>
      <c r="N47" s="40">
        <f t="shared" si="11"/>
        <v>2.2622703654885354</v>
      </c>
      <c r="O47" s="143">
        <f t="shared" si="11"/>
        <v>2.3888154887195379</v>
      </c>
      <c r="P47" s="52">
        <f t="shared" si="18"/>
        <v>5.5937223579231699E-2</v>
      </c>
    </row>
    <row r="48" spans="1:17" ht="20.100000000000001" customHeight="1" x14ac:dyDescent="0.25">
      <c r="A48" s="38" t="s">
        <v>186</v>
      </c>
      <c r="B48" s="19">
        <v>1915.6</v>
      </c>
      <c r="C48" s="140">
        <v>2049.7999999999997</v>
      </c>
      <c r="D48" s="247">
        <f t="shared" si="12"/>
        <v>1.7711316269964989E-2</v>
      </c>
      <c r="E48" s="215">
        <f t="shared" si="13"/>
        <v>1.6193166512171418E-2</v>
      </c>
      <c r="F48" s="52">
        <f t="shared" si="14"/>
        <v>7.0056379202338606E-2</v>
      </c>
      <c r="H48" s="19">
        <v>894.95999999999992</v>
      </c>
      <c r="I48" s="140">
        <v>881.08299999999986</v>
      </c>
      <c r="J48" s="247">
        <f t="shared" si="15"/>
        <v>2.6338685250033134E-2</v>
      </c>
      <c r="K48" s="215">
        <f t="shared" si="16"/>
        <v>2.4201002002890604E-2</v>
      </c>
      <c r="L48" s="52">
        <f t="shared" si="17"/>
        <v>-1.5505720926074985E-2</v>
      </c>
      <c r="N48" s="40">
        <f t="shared" si="11"/>
        <v>4.6719565671330132</v>
      </c>
      <c r="O48" s="143">
        <f t="shared" si="11"/>
        <v>4.2983852083130056</v>
      </c>
      <c r="P48" s="52">
        <f t="shared" si="18"/>
        <v>-7.9960366380129447E-2</v>
      </c>
    </row>
    <row r="49" spans="1:16" ht="20.100000000000001" customHeight="1" x14ac:dyDescent="0.25">
      <c r="A49" s="38" t="s">
        <v>181</v>
      </c>
      <c r="B49" s="19">
        <v>4686.5900000000011</v>
      </c>
      <c r="C49" s="140">
        <v>3723.3900000000003</v>
      </c>
      <c r="D49" s="247">
        <f t="shared" si="12"/>
        <v>4.3331424993555669E-2</v>
      </c>
      <c r="E49" s="215">
        <f t="shared" si="13"/>
        <v>2.9414320548226146E-2</v>
      </c>
      <c r="F49" s="52">
        <f t="shared" si="14"/>
        <v>-0.2055225654473723</v>
      </c>
      <c r="H49" s="19">
        <v>995.79299999999989</v>
      </c>
      <c r="I49" s="140">
        <v>851.13199999999995</v>
      </c>
      <c r="J49" s="247">
        <f t="shared" si="15"/>
        <v>2.9306201842748552E-2</v>
      </c>
      <c r="K49" s="215">
        <f t="shared" si="16"/>
        <v>2.3378327849617218E-2</v>
      </c>
      <c r="L49" s="52">
        <f t="shared" si="17"/>
        <v>-0.14527215997702331</v>
      </c>
      <c r="N49" s="40">
        <f t="shared" si="11"/>
        <v>2.1247708888552226</v>
      </c>
      <c r="O49" s="143">
        <f t="shared" si="11"/>
        <v>2.2859061231834428</v>
      </c>
      <c r="P49" s="52">
        <f t="shared" si="18"/>
        <v>7.5836522033223136E-2</v>
      </c>
    </row>
    <row r="50" spans="1:16" ht="20.100000000000001" customHeight="1" x14ac:dyDescent="0.25">
      <c r="A50" s="38" t="s">
        <v>182</v>
      </c>
      <c r="B50" s="19">
        <v>2739.4700000000003</v>
      </c>
      <c r="C50" s="140">
        <v>1766.1899999999998</v>
      </c>
      <c r="D50" s="247">
        <f t="shared" si="12"/>
        <v>2.5328680090875442E-2</v>
      </c>
      <c r="E50" s="215">
        <f t="shared" si="13"/>
        <v>1.395268258470682E-2</v>
      </c>
      <c r="F50" s="52">
        <f t="shared" si="14"/>
        <v>-0.35528040095346924</v>
      </c>
      <c r="H50" s="19">
        <v>1045.3139999999999</v>
      </c>
      <c r="I50" s="140">
        <v>719.83500000000004</v>
      </c>
      <c r="J50" s="247">
        <f t="shared" si="15"/>
        <v>3.0763605561648713E-2</v>
      </c>
      <c r="K50" s="215">
        <f t="shared" si="16"/>
        <v>1.9771949154337061E-2</v>
      </c>
      <c r="L50" s="52">
        <f t="shared" si="17"/>
        <v>-0.31136959803465741</v>
      </c>
      <c r="N50" s="40">
        <f t="shared" si="11"/>
        <v>3.8157526820881404</v>
      </c>
      <c r="O50" s="143">
        <f t="shared" si="11"/>
        <v>4.0756373889558892</v>
      </c>
      <c r="P50" s="52">
        <f t="shared" si="18"/>
        <v>6.81083729791232E-2</v>
      </c>
    </row>
    <row r="51" spans="1:16" ht="20.100000000000001" customHeight="1" x14ac:dyDescent="0.25">
      <c r="A51" s="38" t="s">
        <v>188</v>
      </c>
      <c r="B51" s="19">
        <v>865.14999999999986</v>
      </c>
      <c r="C51" s="140">
        <v>1282.5999999999999</v>
      </c>
      <c r="D51" s="247">
        <f t="shared" si="12"/>
        <v>7.9990317764461315E-3</v>
      </c>
      <c r="E51" s="215">
        <f t="shared" si="13"/>
        <v>1.0132381387701757E-2</v>
      </c>
      <c r="F51" s="52">
        <f t="shared" si="14"/>
        <v>0.48251748251748267</v>
      </c>
      <c r="H51" s="19">
        <v>182.58099999999999</v>
      </c>
      <c r="I51" s="140">
        <v>339.02800000000002</v>
      </c>
      <c r="J51" s="247">
        <f t="shared" si="15"/>
        <v>5.3733613699341867E-3</v>
      </c>
      <c r="K51" s="215">
        <f t="shared" si="16"/>
        <v>9.3121956808109984E-3</v>
      </c>
      <c r="L51" s="52">
        <f t="shared" si="17"/>
        <v>0.85686352906381302</v>
      </c>
      <c r="N51" s="40">
        <f t="shared" si="11"/>
        <v>2.1103970409755535</v>
      </c>
      <c r="O51" s="143">
        <f t="shared" si="11"/>
        <v>2.6432870731326998</v>
      </c>
      <c r="P51" s="52">
        <f t="shared" si="18"/>
        <v>0.25250700309493057</v>
      </c>
    </row>
    <row r="52" spans="1:16" ht="20.100000000000001" customHeight="1" x14ac:dyDescent="0.25">
      <c r="A52" s="38" t="s">
        <v>191</v>
      </c>
      <c r="B52" s="19">
        <v>180.69000000000003</v>
      </c>
      <c r="C52" s="140">
        <v>1478.0099999999998</v>
      </c>
      <c r="D52" s="247">
        <f t="shared" si="12"/>
        <v>1.670629430371672E-3</v>
      </c>
      <c r="E52" s="215">
        <f t="shared" si="13"/>
        <v>1.1676096222389735E-2</v>
      </c>
      <c r="F52" s="52">
        <f t="shared" si="14"/>
        <v>7.1798107255520476</v>
      </c>
      <c r="H52" s="19">
        <v>32.573999999999998</v>
      </c>
      <c r="I52" s="140">
        <v>285.24700000000001</v>
      </c>
      <c r="J52" s="247">
        <f t="shared" si="15"/>
        <v>9.5865327314581582E-4</v>
      </c>
      <c r="K52" s="215">
        <f t="shared" si="16"/>
        <v>7.8349749323486408E-3</v>
      </c>
      <c r="L52" s="52">
        <f t="shared" si="17"/>
        <v>7.7568919997544059</v>
      </c>
      <c r="N52" s="40">
        <f t="shared" ref="N52:N53" si="19">(H52/B52)*10</f>
        <v>1.8027561016104929</v>
      </c>
      <c r="O52" s="143">
        <f t="shared" ref="O52:O53" si="20">(I52/C52)*10</f>
        <v>1.9299395809229982</v>
      </c>
      <c r="P52" s="52">
        <f t="shared" ref="P52:P53" si="21">(O52-N52)/N52</f>
        <v>7.0549465453971213E-2</v>
      </c>
    </row>
    <row r="53" spans="1:16" ht="20.100000000000001" customHeight="1" x14ac:dyDescent="0.25">
      <c r="A53" s="38" t="s">
        <v>190</v>
      </c>
      <c r="B53" s="19">
        <v>334.21999999999997</v>
      </c>
      <c r="C53" s="140">
        <v>518.36</v>
      </c>
      <c r="D53" s="247">
        <f t="shared" si="12"/>
        <v>3.0901420566651172E-3</v>
      </c>
      <c r="E53" s="215">
        <f t="shared" si="13"/>
        <v>4.0949798971846906E-3</v>
      </c>
      <c r="F53" s="52">
        <f t="shared" si="14"/>
        <v>0.55095446113338542</v>
      </c>
      <c r="H53" s="19">
        <v>179.94599999999997</v>
      </c>
      <c r="I53" s="140">
        <v>220.81299999999999</v>
      </c>
      <c r="J53" s="247">
        <f t="shared" si="15"/>
        <v>5.2958132832779808E-3</v>
      </c>
      <c r="K53" s="215">
        <f t="shared" si="16"/>
        <v>6.0651446631750736E-3</v>
      </c>
      <c r="L53" s="52">
        <f t="shared" si="17"/>
        <v>0.22710702099518759</v>
      </c>
      <c r="N53" s="40">
        <f t="shared" si="19"/>
        <v>5.3840584046436479</v>
      </c>
      <c r="O53" s="143">
        <f t="shared" si="20"/>
        <v>4.2598387221236207</v>
      </c>
      <c r="P53" s="52">
        <f t="shared" si="21"/>
        <v>-0.20880525396054567</v>
      </c>
    </row>
    <row r="54" spans="1:16" ht="20.100000000000001" customHeight="1" x14ac:dyDescent="0.25">
      <c r="A54" s="38" t="s">
        <v>189</v>
      </c>
      <c r="B54" s="19">
        <v>556.79000000000008</v>
      </c>
      <c r="C54" s="140">
        <v>600.11</v>
      </c>
      <c r="D54" s="247">
        <f t="shared" si="12"/>
        <v>5.1479869419261892E-3</v>
      </c>
      <c r="E54" s="215">
        <f t="shared" si="13"/>
        <v>4.7407947875983958E-3</v>
      </c>
      <c r="F54" s="52">
        <f t="shared" si="14"/>
        <v>7.7803121464106631E-2</v>
      </c>
      <c r="H54" s="19">
        <v>189.304</v>
      </c>
      <c r="I54" s="140">
        <v>203.09799999999996</v>
      </c>
      <c r="J54" s="247">
        <f t="shared" si="15"/>
        <v>5.571219353459677E-3</v>
      </c>
      <c r="K54" s="215">
        <f t="shared" si="16"/>
        <v>5.5785608220599824E-3</v>
      </c>
      <c r="L54" s="52">
        <f t="shared" si="17"/>
        <v>7.2866923044415083E-2</v>
      </c>
      <c r="N54" s="40">
        <f t="shared" ref="N54" si="22">(H54/B54)*10</f>
        <v>3.3999173835736989</v>
      </c>
      <c r="O54" s="143">
        <f t="shared" ref="O54" si="23">(I54/C54)*10</f>
        <v>3.3843462031960798</v>
      </c>
      <c r="P54" s="52">
        <f t="shared" ref="P54" si="24">(O54-N54)/N54</f>
        <v>-4.5798702206263572E-3</v>
      </c>
    </row>
    <row r="55" spans="1:16" ht="20.100000000000001" customHeight="1" x14ac:dyDescent="0.25">
      <c r="A55" s="38" t="s">
        <v>193</v>
      </c>
      <c r="B55" s="19">
        <v>562.0200000000001</v>
      </c>
      <c r="C55" s="140">
        <v>307.12</v>
      </c>
      <c r="D55" s="247">
        <f t="shared" si="12"/>
        <v>5.1963426446260839E-3</v>
      </c>
      <c r="E55" s="215">
        <f t="shared" si="13"/>
        <v>2.4262100201083458E-3</v>
      </c>
      <c r="F55" s="52">
        <f t="shared" si="14"/>
        <v>-0.45354257855592334</v>
      </c>
      <c r="H55" s="19">
        <v>258.69199999999995</v>
      </c>
      <c r="I55" s="140">
        <v>182.953</v>
      </c>
      <c r="J55" s="247">
        <f t="shared" si="15"/>
        <v>7.6133091587351062E-3</v>
      </c>
      <c r="K55" s="215">
        <f t="shared" si="16"/>
        <v>5.0252313566767773E-3</v>
      </c>
      <c r="L55" s="52">
        <f t="shared" si="17"/>
        <v>-0.29277673836067586</v>
      </c>
      <c r="N55" s="40">
        <f t="shared" si="11"/>
        <v>4.6028966940678249</v>
      </c>
      <c r="O55" s="143">
        <f t="shared" si="11"/>
        <v>5.9570526178692376</v>
      </c>
      <c r="P55" s="52">
        <f t="shared" si="18"/>
        <v>0.29419646231614055</v>
      </c>
    </row>
    <row r="56" spans="1:16" ht="20.100000000000001" customHeight="1" x14ac:dyDescent="0.25">
      <c r="A56" s="38" t="s">
        <v>194</v>
      </c>
      <c r="B56" s="19">
        <v>357.02</v>
      </c>
      <c r="C56" s="140">
        <v>348.83</v>
      </c>
      <c r="D56" s="247">
        <f t="shared" si="12"/>
        <v>3.3009470321063378E-3</v>
      </c>
      <c r="E56" s="215">
        <f t="shared" si="13"/>
        <v>2.7557138620552036E-3</v>
      </c>
      <c r="F56" s="52">
        <f t="shared" si="14"/>
        <v>-2.2939891322614973E-2</v>
      </c>
      <c r="H56" s="19">
        <v>104.926</v>
      </c>
      <c r="I56" s="140">
        <v>149.73499999999999</v>
      </c>
      <c r="J56" s="247">
        <f t="shared" si="15"/>
        <v>3.0879736396542605E-3</v>
      </c>
      <c r="K56" s="215">
        <f t="shared" si="16"/>
        <v>4.1128214196651447E-3</v>
      </c>
      <c r="L56" s="52">
        <f t="shared" si="17"/>
        <v>0.427053351886091</v>
      </c>
      <c r="N56" s="40">
        <f t="shared" ref="N56" si="25">(H56/B56)*10</f>
        <v>2.9389389950142855</v>
      </c>
      <c r="O56" s="143">
        <f t="shared" ref="O56" si="26">(I56/C56)*10</f>
        <v>4.2924920448355932</v>
      </c>
      <c r="P56" s="52">
        <f t="shared" ref="P56" si="27">(O56-N56)/N56</f>
        <v>0.46055840291939387</v>
      </c>
    </row>
    <row r="57" spans="1:16" ht="20.100000000000001" customHeight="1" x14ac:dyDescent="0.25">
      <c r="A57" s="38" t="s">
        <v>192</v>
      </c>
      <c r="B57" s="19">
        <v>235.60999999999999</v>
      </c>
      <c r="C57" s="140">
        <v>404.96000000000004</v>
      </c>
      <c r="D57" s="247">
        <f t="shared" si="12"/>
        <v>2.1784105378818393E-3</v>
      </c>
      <c r="E57" s="215">
        <f t="shared" si="13"/>
        <v>3.1991339207576054E-3</v>
      </c>
      <c r="F57" s="52">
        <f t="shared" si="14"/>
        <v>0.71877254785450562</v>
      </c>
      <c r="H57" s="19">
        <v>102.89099999999999</v>
      </c>
      <c r="I57" s="140">
        <v>127.30600000000001</v>
      </c>
      <c r="J57" s="247">
        <f t="shared" si="15"/>
        <v>3.0280835613448187E-3</v>
      </c>
      <c r="K57" s="215">
        <f t="shared" si="16"/>
        <v>3.4967565609369286E-3</v>
      </c>
      <c r="L57" s="52">
        <f t="shared" si="17"/>
        <v>0.23728994761446601</v>
      </c>
      <c r="N57" s="40">
        <f t="shared" ref="N57" si="28">(H57/B57)*10</f>
        <v>4.3670047960612877</v>
      </c>
      <c r="O57" s="143">
        <f t="shared" ref="O57" si="29">(I57/C57)*10</f>
        <v>3.14366851047017</v>
      </c>
      <c r="P57" s="52">
        <f t="shared" ref="P57" si="30">(O57-N57)/N57</f>
        <v>-0.28013165607110752</v>
      </c>
    </row>
    <row r="58" spans="1:16" ht="20.100000000000001" customHeight="1" x14ac:dyDescent="0.25">
      <c r="A58" s="38" t="s">
        <v>197</v>
      </c>
      <c r="B58" s="19">
        <v>87.81</v>
      </c>
      <c r="C58" s="140">
        <v>109.74000000000002</v>
      </c>
      <c r="D58" s="247">
        <f t="shared" si="12"/>
        <v>8.1187653041638432E-4</v>
      </c>
      <c r="E58" s="215">
        <f t="shared" si="13"/>
        <v>8.6693242903975614E-4</v>
      </c>
      <c r="F58" s="52">
        <f t="shared" si="14"/>
        <v>0.24974376494704498</v>
      </c>
      <c r="H58" s="19">
        <v>36.009000000000007</v>
      </c>
      <c r="I58" s="140">
        <v>60.97</v>
      </c>
      <c r="J58" s="247">
        <f t="shared" si="15"/>
        <v>1.0597453709310397E-3</v>
      </c>
      <c r="K58" s="215">
        <f t="shared" si="16"/>
        <v>1.6746834204226394E-3</v>
      </c>
      <c r="L58" s="52">
        <f t="shared" si="17"/>
        <v>0.69318781415757136</v>
      </c>
      <c r="N58" s="40">
        <f t="shared" ref="N58" si="31">(H58/B58)*10</f>
        <v>4.1007857874957301</v>
      </c>
      <c r="O58" s="143">
        <f t="shared" ref="O58" si="32">(I58/C58)*10</f>
        <v>5.5558593038090018</v>
      </c>
      <c r="P58" s="52">
        <f t="shared" ref="P58" si="33">(O58-N58)/N58</f>
        <v>0.35482797486036372</v>
      </c>
    </row>
    <row r="59" spans="1:16" ht="20.100000000000001" customHeight="1" x14ac:dyDescent="0.25">
      <c r="A59" s="38" t="s">
        <v>212</v>
      </c>
      <c r="B59" s="19">
        <v>53.330000000000013</v>
      </c>
      <c r="C59" s="140">
        <v>64.449999999999989</v>
      </c>
      <c r="D59" s="247">
        <f t="shared" si="12"/>
        <v>4.9308023422281954E-4</v>
      </c>
      <c r="E59" s="215">
        <f t="shared" si="13"/>
        <v>5.0914702981239533E-4</v>
      </c>
      <c r="F59" s="52">
        <f t="shared" si="14"/>
        <v>0.20851303206450353</v>
      </c>
      <c r="H59" s="19">
        <v>31.373000000000005</v>
      </c>
      <c r="I59" s="140">
        <v>31.770000000000003</v>
      </c>
      <c r="J59" s="247">
        <f t="shared" si="15"/>
        <v>9.2330782643837677E-4</v>
      </c>
      <c r="K59" s="215">
        <f t="shared" si="16"/>
        <v>8.7263723580166075E-4</v>
      </c>
      <c r="L59" s="52">
        <f t="shared" si="17"/>
        <v>1.2654193095974195E-2</v>
      </c>
      <c r="N59" s="40">
        <f t="shared" ref="N59" si="34">(H59/B59)*10</f>
        <v>5.8828051753234565</v>
      </c>
      <c r="O59" s="143">
        <f t="shared" ref="O59" si="35">(I59/C59)*10</f>
        <v>4.9294026377036477</v>
      </c>
      <c r="P59" s="52">
        <f t="shared" ref="P59" si="36">(O59-N59)/N59</f>
        <v>-0.16206597179506077</v>
      </c>
    </row>
    <row r="60" spans="1:16" ht="20.100000000000001" customHeight="1" x14ac:dyDescent="0.25">
      <c r="A60" s="38" t="s">
        <v>213</v>
      </c>
      <c r="B60" s="19">
        <v>67.290000000000006</v>
      </c>
      <c r="C60" s="140">
        <v>87.679999999999993</v>
      </c>
      <c r="D60" s="247">
        <f t="shared" si="12"/>
        <v>6.2215205251928607E-4</v>
      </c>
      <c r="E60" s="215">
        <f t="shared" si="13"/>
        <v>6.9266115708224707E-4</v>
      </c>
      <c r="F60" s="52">
        <f t="shared" si="14"/>
        <v>0.30301679298558454</v>
      </c>
      <c r="H60" s="19">
        <v>23.922999999999998</v>
      </c>
      <c r="I60" s="140">
        <v>29.664000000000001</v>
      </c>
      <c r="J60" s="247">
        <f t="shared" si="15"/>
        <v>7.0405422279939066E-4</v>
      </c>
      <c r="K60" s="215">
        <f t="shared" si="16"/>
        <v>8.1479102810262714E-4</v>
      </c>
      <c r="L60" s="52">
        <f t="shared" si="17"/>
        <v>0.23997826359570304</v>
      </c>
      <c r="N60" s="40">
        <f t="shared" si="11"/>
        <v>3.5552087977411202</v>
      </c>
      <c r="O60" s="143">
        <f t="shared" si="11"/>
        <v>3.3832116788321169</v>
      </c>
      <c r="P60" s="52">
        <f t="shared" si="18"/>
        <v>-4.837890787688346E-2</v>
      </c>
    </row>
    <row r="61" spans="1:16" ht="20.100000000000001" customHeight="1" thickBot="1" x14ac:dyDescent="0.3">
      <c r="A61" s="8" t="s">
        <v>17</v>
      </c>
      <c r="B61" s="19">
        <f>B62-SUM(B39:B60)</f>
        <v>200.95999999999185</v>
      </c>
      <c r="C61" s="140">
        <f>C62-SUM(C39:C60)</f>
        <v>177.32999999998719</v>
      </c>
      <c r="D61" s="247">
        <f t="shared" si="12"/>
        <v>1.8580424502046462E-3</v>
      </c>
      <c r="E61" s="215">
        <f t="shared" si="13"/>
        <v>1.4008850705450047E-3</v>
      </c>
      <c r="F61" s="52">
        <f t="shared" si="14"/>
        <v>-0.11758558917200246</v>
      </c>
      <c r="H61" s="19">
        <f>H62-SUM(H39:H60)</f>
        <v>88.204999999987194</v>
      </c>
      <c r="I61" s="318">
        <f>I62-SUM(I39:I60)</f>
        <v>81.54500000000553</v>
      </c>
      <c r="J61" s="247">
        <f t="shared" si="15"/>
        <v>2.595874377043483E-3</v>
      </c>
      <c r="K61" s="215">
        <f t="shared" si="16"/>
        <v>2.2398238398945937E-3</v>
      </c>
      <c r="L61" s="52">
        <f t="shared" si="17"/>
        <v>-7.5505923700273578E-2</v>
      </c>
      <c r="N61" s="40">
        <f t="shared" si="11"/>
        <v>4.3891819267511334</v>
      </c>
      <c r="O61" s="143">
        <f t="shared" si="11"/>
        <v>4.5984886933971367</v>
      </c>
      <c r="P61" s="52">
        <f t="shared" si="18"/>
        <v>4.7686965393328305E-2</v>
      </c>
    </row>
    <row r="62" spans="1:16" s="1" customFormat="1" ht="26.25" customHeight="1" thickBot="1" x14ac:dyDescent="0.3">
      <c r="A62" s="12" t="s">
        <v>18</v>
      </c>
      <c r="B62" s="17">
        <v>108156.83999999998</v>
      </c>
      <c r="C62" s="145">
        <v>126584.25999999998</v>
      </c>
      <c r="D62" s="253">
        <f>SUM(D39:D61)</f>
        <v>1.0000000000000002</v>
      </c>
      <c r="E62" s="254">
        <f>SUM(E39:E61)</f>
        <v>1</v>
      </c>
      <c r="F62" s="57">
        <f t="shared" si="14"/>
        <v>0.17037683423443215</v>
      </c>
      <c r="H62" s="17">
        <v>33978.916999999994</v>
      </c>
      <c r="I62" s="145">
        <v>36406.881000000001</v>
      </c>
      <c r="J62" s="253">
        <f t="shared" si="15"/>
        <v>1</v>
      </c>
      <c r="K62" s="254">
        <f t="shared" si="16"/>
        <v>1</v>
      </c>
      <c r="L62" s="57">
        <f t="shared" si="17"/>
        <v>7.1455014296070929E-2</v>
      </c>
      <c r="N62" s="37">
        <f t="shared" si="11"/>
        <v>3.1416336682913442</v>
      </c>
      <c r="O62" s="150">
        <f t="shared" si="11"/>
        <v>2.876098576552883</v>
      </c>
      <c r="P62" s="57">
        <f t="shared" si="18"/>
        <v>-8.4521341370421138E-2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B37</f>
        <v>set</v>
      </c>
      <c r="C66" s="364"/>
      <c r="D66" s="370" t="str">
        <f>B66</f>
        <v>set</v>
      </c>
      <c r="E66" s="364"/>
      <c r="F66" s="131" t="str">
        <f>F5</f>
        <v>2025 /2024</v>
      </c>
      <c r="H66" s="359" t="str">
        <f>B66</f>
        <v>set</v>
      </c>
      <c r="I66" s="364"/>
      <c r="J66" s="370" t="str">
        <f>B66</f>
        <v>set</v>
      </c>
      <c r="K66" s="360"/>
      <c r="L66" s="131" t="str">
        <f>F66</f>
        <v>2025 /2024</v>
      </c>
      <c r="N66" s="359" t="str">
        <f>B66</f>
        <v>set</v>
      </c>
      <c r="O66" s="360"/>
      <c r="P66" s="131" t="str">
        <f>L66</f>
        <v>2025 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2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0">
        <f>L38</f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166</v>
      </c>
      <c r="B68" s="39">
        <v>19903.87</v>
      </c>
      <c r="C68" s="147">
        <v>21564.149999999994</v>
      </c>
      <c r="D68" s="247">
        <f>B68/$B$96</f>
        <v>0.13666157432360521</v>
      </c>
      <c r="E68" s="246">
        <f>C68/$C$96</f>
        <v>0.12637897111682728</v>
      </c>
      <c r="F68" s="52">
        <f>(C68-B68)/B68</f>
        <v>8.341493387969251E-2</v>
      </c>
      <c r="H68" s="19">
        <v>8782.2660000000033</v>
      </c>
      <c r="I68" s="147">
        <v>8909.7019999999993</v>
      </c>
      <c r="J68" s="245">
        <f>H68/$H$96</f>
        <v>0.19182199911959388</v>
      </c>
      <c r="K68" s="246">
        <f>I68/$I$96</f>
        <v>0.17593253979772566</v>
      </c>
      <c r="L68" s="52">
        <f t="shared" ref="L68:L70" si="37">(I68-H68)/H68</f>
        <v>1.4510605804925062E-2</v>
      </c>
      <c r="N68" s="40">
        <f t="shared" ref="N68:O83" si="38">(H68/B68)*10</f>
        <v>4.4123409166157153</v>
      </c>
      <c r="O68" s="143">
        <f t="shared" si="38"/>
        <v>4.1317195437798393</v>
      </c>
      <c r="P68" s="52">
        <f t="shared" ref="P68:P69" si="39">(O68-N68)/N68</f>
        <v>-6.3599204626081748E-2</v>
      </c>
    </row>
    <row r="69" spans="1:16" ht="20.100000000000001" customHeight="1" x14ac:dyDescent="0.25">
      <c r="A69" s="38" t="s">
        <v>165</v>
      </c>
      <c r="B69" s="19">
        <v>24320.279999999995</v>
      </c>
      <c r="C69" s="140">
        <v>23156.859999999993</v>
      </c>
      <c r="D69" s="247">
        <f t="shared" ref="D69:D95" si="40">B69/$B$96</f>
        <v>0.16698500104707723</v>
      </c>
      <c r="E69" s="215">
        <f t="shared" ref="E69:E95" si="41">C69/$C$96</f>
        <v>0.13571321573520925</v>
      </c>
      <c r="F69" s="52">
        <f>(C69-B69)/B69</f>
        <v>-4.7837442661022085E-2</v>
      </c>
      <c r="H69" s="19">
        <v>7268.1910000000007</v>
      </c>
      <c r="I69" s="140">
        <v>7195.241</v>
      </c>
      <c r="J69" s="214">
        <f t="shared" ref="J69:J95" si="42">H69/$H$96</f>
        <v>0.1587516169065068</v>
      </c>
      <c r="K69" s="215">
        <f t="shared" ref="K69:K95" si="43">I69/$I$96</f>
        <v>0.14207849191664632</v>
      </c>
      <c r="L69" s="52">
        <f t="shared" si="37"/>
        <v>-1.0036885381795927E-2</v>
      </c>
      <c r="N69" s="40">
        <f t="shared" si="38"/>
        <v>2.9885309708605341</v>
      </c>
      <c r="O69" s="143">
        <f t="shared" si="38"/>
        <v>3.1071747205795615</v>
      </c>
      <c r="P69" s="52">
        <f t="shared" si="39"/>
        <v>3.9699688869165181E-2</v>
      </c>
    </row>
    <row r="70" spans="1:16" ht="20.100000000000001" customHeight="1" x14ac:dyDescent="0.25">
      <c r="A70" s="38" t="s">
        <v>164</v>
      </c>
      <c r="B70" s="19">
        <v>15583.649999999998</v>
      </c>
      <c r="C70" s="140">
        <v>16380.650000000003</v>
      </c>
      <c r="D70" s="247">
        <f t="shared" si="40"/>
        <v>0.10699859588653111</v>
      </c>
      <c r="E70" s="215">
        <f t="shared" si="41"/>
        <v>9.6000523703686794E-2</v>
      </c>
      <c r="F70" s="52">
        <f>(C70-B70)/B70</f>
        <v>5.1143345750193671E-2</v>
      </c>
      <c r="H70" s="19">
        <v>7940.1810000000005</v>
      </c>
      <c r="I70" s="140">
        <v>6429.01</v>
      </c>
      <c r="J70" s="214">
        <f t="shared" si="42"/>
        <v>0.17342920298604206</v>
      </c>
      <c r="K70" s="215">
        <f t="shared" si="43"/>
        <v>0.12694836007814586</v>
      </c>
      <c r="L70" s="52">
        <f t="shared" si="37"/>
        <v>-0.19031946500967675</v>
      </c>
      <c r="N70" s="40">
        <f t="shared" ref="N70" si="44">(H70/B70)*10</f>
        <v>5.0951997766890313</v>
      </c>
      <c r="O70" s="143">
        <f t="shared" ref="O70" si="45">(I70/C70)*10</f>
        <v>3.9247587855182786</v>
      </c>
      <c r="P70" s="52">
        <f t="shared" ref="P70" si="46">(O70-N70)/N70</f>
        <v>-0.22971444545229</v>
      </c>
    </row>
    <row r="71" spans="1:16" ht="20.100000000000001" customHeight="1" x14ac:dyDescent="0.25">
      <c r="A71" s="38" t="s">
        <v>168</v>
      </c>
      <c r="B71" s="19">
        <v>10594.04</v>
      </c>
      <c r="C71" s="140">
        <v>15310.6</v>
      </c>
      <c r="D71" s="247">
        <f t="shared" si="40"/>
        <v>7.2739531801968502E-2</v>
      </c>
      <c r="E71" s="215">
        <f t="shared" si="41"/>
        <v>8.9729383035329291E-2</v>
      </c>
      <c r="F71" s="52">
        <f t="shared" ref="F71:F96" si="47">(C71-B71)/B71</f>
        <v>0.44520881552269004</v>
      </c>
      <c r="H71" s="19">
        <v>4504.7759999999998</v>
      </c>
      <c r="I71" s="140">
        <v>6335.549</v>
      </c>
      <c r="J71" s="214">
        <f t="shared" si="42"/>
        <v>9.8393186667992905E-2</v>
      </c>
      <c r="K71" s="215">
        <f t="shared" si="43"/>
        <v>0.12510286276498822</v>
      </c>
      <c r="L71" s="52">
        <f t="shared" ref="L71:L96" si="48">(I71-H71)/H71</f>
        <v>0.40640711103060401</v>
      </c>
      <c r="N71" s="40">
        <f t="shared" ref="N71" si="49">(H71/B71)*10</f>
        <v>4.2521795273568905</v>
      </c>
      <c r="O71" s="143">
        <f t="shared" si="38"/>
        <v>4.1380148393923157</v>
      </c>
      <c r="P71" s="52">
        <f t="shared" ref="P71:P96" si="50">(O71-N71)/N71</f>
        <v>-2.6848510800186829E-2</v>
      </c>
    </row>
    <row r="72" spans="1:16" ht="20.100000000000001" customHeight="1" x14ac:dyDescent="0.25">
      <c r="A72" s="38" t="s">
        <v>167</v>
      </c>
      <c r="B72" s="19">
        <v>21182.560000000005</v>
      </c>
      <c r="C72" s="140">
        <v>35621.919999999998</v>
      </c>
      <c r="D72" s="247">
        <f t="shared" si="40"/>
        <v>0.14544116283939895</v>
      </c>
      <c r="E72" s="215">
        <f t="shared" si="41"/>
        <v>0.20876601205268619</v>
      </c>
      <c r="F72" s="52">
        <f t="shared" si="47"/>
        <v>0.68166265078441846</v>
      </c>
      <c r="H72" s="19">
        <v>2542.9040000000005</v>
      </c>
      <c r="I72" s="140">
        <v>4530.0330000000004</v>
      </c>
      <c r="J72" s="214">
        <f t="shared" si="42"/>
        <v>5.5542035375518307E-2</v>
      </c>
      <c r="K72" s="215">
        <f t="shared" si="43"/>
        <v>8.9450826869126573E-2</v>
      </c>
      <c r="L72" s="52">
        <f t="shared" si="48"/>
        <v>0.78144082513535684</v>
      </c>
      <c r="N72" s="40">
        <f t="shared" si="38"/>
        <v>1.200470575794427</v>
      </c>
      <c r="O72" s="143">
        <f t="shared" si="38"/>
        <v>1.2716981566406305</v>
      </c>
      <c r="P72" s="52">
        <f t="shared" si="50"/>
        <v>5.9333050124171297E-2</v>
      </c>
    </row>
    <row r="73" spans="1:16" ht="20.100000000000001" customHeight="1" x14ac:dyDescent="0.25">
      <c r="A73" s="38" t="s">
        <v>174</v>
      </c>
      <c r="B73" s="19">
        <v>9415.17</v>
      </c>
      <c r="C73" s="140">
        <v>13567.680000000002</v>
      </c>
      <c r="D73" s="247">
        <f t="shared" si="40"/>
        <v>6.4645315444904844E-2</v>
      </c>
      <c r="E73" s="215">
        <f t="shared" si="41"/>
        <v>7.9514816899453764E-2</v>
      </c>
      <c r="F73" s="52">
        <f t="shared" si="47"/>
        <v>0.44104461204630419</v>
      </c>
      <c r="H73" s="19">
        <v>2896.549</v>
      </c>
      <c r="I73" s="140">
        <v>3343.9519999999989</v>
      </c>
      <c r="J73" s="214">
        <f t="shared" si="42"/>
        <v>6.326633920310093E-2</v>
      </c>
      <c r="K73" s="215">
        <f t="shared" si="43"/>
        <v>6.6030263225603306E-2</v>
      </c>
      <c r="L73" s="52">
        <f t="shared" si="48"/>
        <v>0.15446070479042437</v>
      </c>
      <c r="N73" s="40">
        <f t="shared" si="38"/>
        <v>3.0764702071231853</v>
      </c>
      <c r="O73" s="143">
        <f t="shared" si="38"/>
        <v>2.4646453925800125</v>
      </c>
      <c r="P73" s="52">
        <f t="shared" si="50"/>
        <v>-0.19887233529080448</v>
      </c>
    </row>
    <row r="74" spans="1:16" ht="20.100000000000001" customHeight="1" x14ac:dyDescent="0.25">
      <c r="A74" s="38" t="s">
        <v>175</v>
      </c>
      <c r="B74" s="19">
        <v>6361.8700000000017</v>
      </c>
      <c r="C74" s="140">
        <v>6109.579999999999</v>
      </c>
      <c r="D74" s="247">
        <f t="shared" si="40"/>
        <v>4.368111175575979E-2</v>
      </c>
      <c r="E74" s="215">
        <f t="shared" si="41"/>
        <v>3.5805836740884556E-2</v>
      </c>
      <c r="F74" s="52">
        <f t="shared" si="47"/>
        <v>-3.9656578961846538E-2</v>
      </c>
      <c r="H74" s="19">
        <v>2141.8200000000002</v>
      </c>
      <c r="I74" s="140">
        <v>2296.6159999999995</v>
      </c>
      <c r="J74" s="214">
        <f t="shared" si="42"/>
        <v>4.6781570286567098E-2</v>
      </c>
      <c r="K74" s="215">
        <f t="shared" si="43"/>
        <v>4.5349382708882238E-2</v>
      </c>
      <c r="L74" s="52">
        <f t="shared" si="48"/>
        <v>7.2273113520276849E-2</v>
      </c>
      <c r="N74" s="40">
        <f t="shared" si="38"/>
        <v>3.36665162915935</v>
      </c>
      <c r="O74" s="143">
        <f t="shared" si="38"/>
        <v>3.75904071965667</v>
      </c>
      <c r="P74" s="52">
        <f t="shared" si="50"/>
        <v>0.11655173558759306</v>
      </c>
    </row>
    <row r="75" spans="1:16" ht="20.100000000000001" customHeight="1" x14ac:dyDescent="0.25">
      <c r="A75" s="38" t="s">
        <v>179</v>
      </c>
      <c r="B75" s="19">
        <v>3088.9799999999996</v>
      </c>
      <c r="C75" s="140">
        <v>3534.98</v>
      </c>
      <c r="D75" s="247">
        <f t="shared" si="40"/>
        <v>2.1209185442536048E-2</v>
      </c>
      <c r="E75" s="215">
        <f t="shared" si="41"/>
        <v>2.0717122414681877E-2</v>
      </c>
      <c r="F75" s="52">
        <f t="shared" si="47"/>
        <v>0.14438423039320439</v>
      </c>
      <c r="H75" s="19">
        <v>960.92299999999989</v>
      </c>
      <c r="I75" s="140">
        <v>1207.3630000000003</v>
      </c>
      <c r="J75" s="214">
        <f t="shared" si="42"/>
        <v>2.0988452280994156E-2</v>
      </c>
      <c r="K75" s="215">
        <f t="shared" si="43"/>
        <v>2.3840801751596353E-2</v>
      </c>
      <c r="L75" s="52">
        <f t="shared" si="48"/>
        <v>0.25646175604080707</v>
      </c>
      <c r="N75" s="40">
        <f t="shared" si="38"/>
        <v>3.11081004085491</v>
      </c>
      <c r="O75" s="143">
        <f t="shared" si="38"/>
        <v>3.4154733548704668</v>
      </c>
      <c r="P75" s="52">
        <f t="shared" si="50"/>
        <v>9.7936971404345055E-2</v>
      </c>
    </row>
    <row r="76" spans="1:16" ht="20.100000000000001" customHeight="1" x14ac:dyDescent="0.25">
      <c r="A76" s="38" t="s">
        <v>178</v>
      </c>
      <c r="B76" s="19">
        <v>437.11999999999995</v>
      </c>
      <c r="C76" s="140">
        <v>436.07000000000011</v>
      </c>
      <c r="D76" s="247">
        <f t="shared" si="40"/>
        <v>3.0013011222608621E-3</v>
      </c>
      <c r="E76" s="215">
        <f t="shared" si="41"/>
        <v>2.5556341397604309E-3</v>
      </c>
      <c r="F76" s="52">
        <f t="shared" si="47"/>
        <v>-2.4020863836013932E-3</v>
      </c>
      <c r="H76" s="19">
        <v>1094.2350000000001</v>
      </c>
      <c r="I76" s="140">
        <v>1168.6420000000001</v>
      </c>
      <c r="J76" s="214">
        <f t="shared" si="42"/>
        <v>2.3900249116415827E-2</v>
      </c>
      <c r="K76" s="215">
        <f t="shared" si="43"/>
        <v>2.307621008809203E-2</v>
      </c>
      <c r="L76" s="52">
        <f t="shared" si="48"/>
        <v>6.7999104397135829E-2</v>
      </c>
      <c r="N76" s="40">
        <f t="shared" si="38"/>
        <v>25.03282851390923</v>
      </c>
      <c r="O76" s="143">
        <f t="shared" si="38"/>
        <v>26.799412938289716</v>
      </c>
      <c r="P76" s="52">
        <f t="shared" si="50"/>
        <v>7.0570707716824804E-2</v>
      </c>
    </row>
    <row r="77" spans="1:16" ht="20.100000000000001" customHeight="1" x14ac:dyDescent="0.25">
      <c r="A77" s="38" t="s">
        <v>183</v>
      </c>
      <c r="B77" s="19">
        <v>1504.6</v>
      </c>
      <c r="C77" s="140">
        <v>1706.12</v>
      </c>
      <c r="D77" s="247">
        <f t="shared" si="40"/>
        <v>1.033070476883623E-2</v>
      </c>
      <c r="E77" s="215">
        <f t="shared" si="41"/>
        <v>9.9988958619672656E-3</v>
      </c>
      <c r="F77" s="52">
        <f t="shared" si="47"/>
        <v>0.13393592981523328</v>
      </c>
      <c r="H77" s="19">
        <v>499.315</v>
      </c>
      <c r="I77" s="140">
        <v>819.65200000000004</v>
      </c>
      <c r="J77" s="214">
        <f t="shared" si="42"/>
        <v>1.0906023740387729E-2</v>
      </c>
      <c r="K77" s="215">
        <f t="shared" si="43"/>
        <v>1.6184992282602208E-2</v>
      </c>
      <c r="L77" s="52">
        <f t="shared" si="48"/>
        <v>0.64155292751068971</v>
      </c>
      <c r="N77" s="40">
        <f t="shared" si="38"/>
        <v>3.3185896583809655</v>
      </c>
      <c r="O77" s="143">
        <f t="shared" si="38"/>
        <v>4.8041872787377207</v>
      </c>
      <c r="P77" s="52">
        <f t="shared" si="50"/>
        <v>0.44765932919875701</v>
      </c>
    </row>
    <row r="78" spans="1:16" ht="20.100000000000001" customHeight="1" x14ac:dyDescent="0.25">
      <c r="A78" s="38" t="s">
        <v>202</v>
      </c>
      <c r="B78" s="19">
        <v>1409.84</v>
      </c>
      <c r="C78" s="140">
        <v>2558.0400000000004</v>
      </c>
      <c r="D78" s="247">
        <f t="shared" si="40"/>
        <v>9.6800749775994097E-3</v>
      </c>
      <c r="E78" s="215">
        <f t="shared" si="41"/>
        <v>1.4991662702943959E-2</v>
      </c>
      <c r="F78" s="52">
        <f t="shared" si="47"/>
        <v>0.81441865743630526</v>
      </c>
      <c r="H78" s="19">
        <v>426.03399999999993</v>
      </c>
      <c r="I78" s="140">
        <v>727.87199999999996</v>
      </c>
      <c r="J78" s="214">
        <f t="shared" si="42"/>
        <v>9.3054222649276413E-3</v>
      </c>
      <c r="K78" s="215">
        <f t="shared" si="43"/>
        <v>1.4372688290545541E-2</v>
      </c>
      <c r="L78" s="52">
        <f t="shared" si="48"/>
        <v>0.70848336048296634</v>
      </c>
      <c r="N78" s="40">
        <f t="shared" si="38"/>
        <v>3.0218606366679905</v>
      </c>
      <c r="O78" s="143">
        <f t="shared" si="38"/>
        <v>2.845428531219214</v>
      </c>
      <c r="P78" s="52">
        <f t="shared" si="50"/>
        <v>-5.838525553028704E-2</v>
      </c>
    </row>
    <row r="79" spans="1:16" ht="20.100000000000001" customHeight="1" x14ac:dyDescent="0.25">
      <c r="A79" s="38" t="s">
        <v>199</v>
      </c>
      <c r="B79" s="19">
        <v>218.05999999999997</v>
      </c>
      <c r="C79" s="140">
        <v>812.71</v>
      </c>
      <c r="D79" s="247">
        <f t="shared" si="40"/>
        <v>1.4972175208643017E-3</v>
      </c>
      <c r="E79" s="215">
        <f t="shared" si="41"/>
        <v>4.7629725083695269E-3</v>
      </c>
      <c r="F79" s="52">
        <f t="shared" si="47"/>
        <v>2.7270017426396413</v>
      </c>
      <c r="H79" s="19">
        <v>260.14600000000002</v>
      </c>
      <c r="I79" s="140">
        <v>673.37400000000002</v>
      </c>
      <c r="J79" s="214">
        <f t="shared" si="42"/>
        <v>5.6821013828282875E-3</v>
      </c>
      <c r="K79" s="215">
        <f t="shared" si="43"/>
        <v>1.3296561215375523E-2</v>
      </c>
      <c r="L79" s="52">
        <f t="shared" si="48"/>
        <v>1.588446487741499</v>
      </c>
      <c r="N79" s="40">
        <f t="shared" si="38"/>
        <v>11.930019260753923</v>
      </c>
      <c r="O79" s="143">
        <f t="shared" si="38"/>
        <v>8.2855385069705054</v>
      </c>
      <c r="P79" s="52">
        <f t="shared" si="50"/>
        <v>-0.3054882539689297</v>
      </c>
    </row>
    <row r="80" spans="1:16" ht="20.100000000000001" customHeight="1" x14ac:dyDescent="0.25">
      <c r="A80" s="38" t="s">
        <v>187</v>
      </c>
      <c r="B80" s="19">
        <v>517.05999999999995</v>
      </c>
      <c r="C80" s="140">
        <v>1328.86</v>
      </c>
      <c r="D80" s="247">
        <f t="shared" si="40"/>
        <v>3.5501756000096115E-3</v>
      </c>
      <c r="E80" s="215">
        <f t="shared" si="41"/>
        <v>7.7879239180912363E-3</v>
      </c>
      <c r="F80" s="52">
        <f t="shared" si="47"/>
        <v>1.570030557382122</v>
      </c>
      <c r="H80" s="19">
        <v>177.09000000000003</v>
      </c>
      <c r="I80" s="140">
        <v>665.88300000000015</v>
      </c>
      <c r="J80" s="214">
        <f t="shared" si="42"/>
        <v>3.8679946410287362E-3</v>
      </c>
      <c r="K80" s="215">
        <f t="shared" si="43"/>
        <v>1.3148642614324137E-2</v>
      </c>
      <c r="L80" s="52">
        <f t="shared" si="48"/>
        <v>2.7601389124174149</v>
      </c>
      <c r="N80" s="40">
        <f t="shared" si="38"/>
        <v>3.4249410126484365</v>
      </c>
      <c r="O80" s="143">
        <f t="shared" si="38"/>
        <v>5.0109341841879518</v>
      </c>
      <c r="P80" s="52">
        <f t="shared" si="50"/>
        <v>0.46307167501057173</v>
      </c>
    </row>
    <row r="81" spans="1:16" ht="20.100000000000001" customHeight="1" x14ac:dyDescent="0.25">
      <c r="A81" s="38" t="s">
        <v>203</v>
      </c>
      <c r="B81" s="19">
        <v>399.91999999999996</v>
      </c>
      <c r="C81" s="140">
        <v>415.05000000000013</v>
      </c>
      <c r="D81" s="247">
        <f t="shared" si="40"/>
        <v>2.7458829264608436E-3</v>
      </c>
      <c r="E81" s="215">
        <f t="shared" si="41"/>
        <v>2.4324442170008645E-3</v>
      </c>
      <c r="F81" s="52">
        <f t="shared" si="47"/>
        <v>3.7832566513303079E-2</v>
      </c>
      <c r="H81" s="19">
        <v>241.22399999999999</v>
      </c>
      <c r="I81" s="140">
        <v>635.13299999999981</v>
      </c>
      <c r="J81" s="214">
        <f t="shared" si="42"/>
        <v>5.2688076079254369E-3</v>
      </c>
      <c r="K81" s="215">
        <f t="shared" si="43"/>
        <v>1.254144771613561E-2</v>
      </c>
      <c r="L81" s="52">
        <f t="shared" si="48"/>
        <v>1.632959407024176</v>
      </c>
      <c r="N81" s="40">
        <f t="shared" ref="N81:N82" si="51">(H81/B81)*10</f>
        <v>6.0318063612722552</v>
      </c>
      <c r="O81" s="143">
        <f t="shared" ref="O81:O82" si="52">(I81/C81)*10</f>
        <v>15.302565955908918</v>
      </c>
      <c r="P81" s="52">
        <f t="shared" ref="P81:P82" si="53">(O81-N81)/N81</f>
        <v>1.5369789809832741</v>
      </c>
    </row>
    <row r="82" spans="1:16" ht="20.100000000000001" customHeight="1" x14ac:dyDescent="0.25">
      <c r="A82" s="38" t="s">
        <v>184</v>
      </c>
      <c r="B82" s="19">
        <v>8167.6699999999992</v>
      </c>
      <c r="C82" s="140">
        <v>8916.9699999999975</v>
      </c>
      <c r="D82" s="247">
        <f t="shared" si="40"/>
        <v>5.6079879980912281E-2</v>
      </c>
      <c r="E82" s="215">
        <f t="shared" si="41"/>
        <v>5.2258841367715178E-2</v>
      </c>
      <c r="F82" s="52">
        <f t="shared" si="47"/>
        <v>9.1739749524650041E-2</v>
      </c>
      <c r="H82" s="19">
        <v>597.55799999999988</v>
      </c>
      <c r="I82" s="140">
        <v>605.41800000000001</v>
      </c>
      <c r="J82" s="214">
        <f t="shared" si="42"/>
        <v>1.3051844495476021E-2</v>
      </c>
      <c r="K82" s="215">
        <f t="shared" si="43"/>
        <v>1.1954690109642218E-2</v>
      </c>
      <c r="L82" s="52">
        <f t="shared" si="48"/>
        <v>1.3153534886990266E-2</v>
      </c>
      <c r="N82" s="40">
        <f t="shared" si="51"/>
        <v>0.73161378948953604</v>
      </c>
      <c r="O82" s="143">
        <f t="shared" si="52"/>
        <v>0.67895036094099248</v>
      </c>
      <c r="P82" s="52">
        <f t="shared" si="53"/>
        <v>-7.1982553233842214E-2</v>
      </c>
    </row>
    <row r="83" spans="1:16" ht="20.100000000000001" customHeight="1" x14ac:dyDescent="0.25">
      <c r="A83" s="38" t="s">
        <v>185</v>
      </c>
      <c r="B83" s="19">
        <v>2742.43</v>
      </c>
      <c r="C83" s="140">
        <v>2271.14</v>
      </c>
      <c r="D83" s="247">
        <f t="shared" si="40"/>
        <v>1.8829745234081846E-2</v>
      </c>
      <c r="E83" s="215">
        <f t="shared" si="41"/>
        <v>1.3310255051197064E-2</v>
      </c>
      <c r="F83" s="52">
        <f t="shared" si="47"/>
        <v>-0.1718512414172832</v>
      </c>
      <c r="H83" s="19">
        <v>648.72300000000007</v>
      </c>
      <c r="I83" s="140">
        <v>556.92999999999995</v>
      </c>
      <c r="J83" s="214">
        <f t="shared" si="42"/>
        <v>1.4169388940719885E-2</v>
      </c>
      <c r="K83" s="215">
        <f t="shared" si="43"/>
        <v>1.0997237549532786E-2</v>
      </c>
      <c r="L83" s="52">
        <f>(I83-H83)/H83</f>
        <v>-0.14149798912632991</v>
      </c>
      <c r="N83" s="40">
        <f t="shared" si="38"/>
        <v>2.365504315515802</v>
      </c>
      <c r="O83" s="143">
        <f t="shared" si="38"/>
        <v>2.4522046197064027</v>
      </c>
      <c r="P83" s="52">
        <f>(O83-N83)/N83</f>
        <v>3.6651932368889195E-2</v>
      </c>
    </row>
    <row r="84" spans="1:16" ht="20.100000000000001" customHeight="1" x14ac:dyDescent="0.25">
      <c r="A84" s="38" t="s">
        <v>198</v>
      </c>
      <c r="B84" s="19">
        <v>1920.6900000000003</v>
      </c>
      <c r="C84" s="140">
        <v>5073.17</v>
      </c>
      <c r="D84" s="247">
        <f t="shared" si="40"/>
        <v>1.3187612217503699E-2</v>
      </c>
      <c r="E84" s="215">
        <f t="shared" si="41"/>
        <v>2.9731846833784537E-2</v>
      </c>
      <c r="F84" s="52">
        <f t="shared" si="47"/>
        <v>1.6413268148425821</v>
      </c>
      <c r="H84" s="19">
        <v>222.64800000000002</v>
      </c>
      <c r="I84" s="140">
        <v>545.23700000000008</v>
      </c>
      <c r="J84" s="214">
        <f t="shared" si="42"/>
        <v>4.8630711549820203E-3</v>
      </c>
      <c r="K84" s="215">
        <f t="shared" si="43"/>
        <v>1.0766345518816743E-2</v>
      </c>
      <c r="L84" s="52">
        <f>(I84-H84)/H84</f>
        <v>1.448874456541267</v>
      </c>
      <c r="N84" s="40">
        <f t="shared" ref="N84:N85" si="54">(H84/B84)*10</f>
        <v>1.1592084094778439</v>
      </c>
      <c r="O84" s="143">
        <f t="shared" ref="O84:O85" si="55">(I84/C84)*10</f>
        <v>1.0747461646268508</v>
      </c>
      <c r="P84" s="52">
        <f t="shared" ref="P84:P85" si="56">(O84-N84)/N84</f>
        <v>-7.2862001483441977E-2</v>
      </c>
    </row>
    <row r="85" spans="1:16" ht="20.100000000000001" customHeight="1" x14ac:dyDescent="0.25">
      <c r="A85" s="38" t="s">
        <v>201</v>
      </c>
      <c r="B85" s="19">
        <v>1174.4099999999999</v>
      </c>
      <c r="C85" s="140">
        <v>1272.8</v>
      </c>
      <c r="D85" s="247">
        <f t="shared" si="40"/>
        <v>8.0635936378897766E-3</v>
      </c>
      <c r="E85" s="215">
        <f t="shared" si="41"/>
        <v>7.4593783866972636E-3</v>
      </c>
      <c r="F85" s="52">
        <f t="shared" si="47"/>
        <v>8.3778237583126941E-2</v>
      </c>
      <c r="H85" s="19">
        <v>210.72200000000001</v>
      </c>
      <c r="I85" s="140">
        <v>381.46400000000011</v>
      </c>
      <c r="J85" s="214">
        <f t="shared" si="42"/>
        <v>4.6025838090623817E-3</v>
      </c>
      <c r="K85" s="215">
        <f t="shared" si="43"/>
        <v>7.5324551103280049E-3</v>
      </c>
      <c r="L85" s="52">
        <f t="shared" si="48"/>
        <v>0.81027135277759366</v>
      </c>
      <c r="N85" s="40">
        <f t="shared" si="54"/>
        <v>1.7942796808610284</v>
      </c>
      <c r="O85" s="143">
        <f t="shared" si="55"/>
        <v>2.9970458830923956</v>
      </c>
      <c r="P85" s="52">
        <f t="shared" si="56"/>
        <v>0.67033373618442293</v>
      </c>
    </row>
    <row r="86" spans="1:16" ht="20.100000000000001" customHeight="1" x14ac:dyDescent="0.25">
      <c r="A86" s="38" t="s">
        <v>200</v>
      </c>
      <c r="B86" s="19">
        <v>1122.5900000000001</v>
      </c>
      <c r="C86" s="140">
        <v>1066.3</v>
      </c>
      <c r="D86" s="247">
        <f t="shared" si="40"/>
        <v>7.7077933447081397E-3</v>
      </c>
      <c r="E86" s="215">
        <f t="shared" si="41"/>
        <v>6.2491633985978096E-3</v>
      </c>
      <c r="F86" s="52">
        <f t="shared" si="47"/>
        <v>-5.0142972946489978E-2</v>
      </c>
      <c r="H86" s="19">
        <v>382.97500000000002</v>
      </c>
      <c r="I86" s="140">
        <v>378.42100000000005</v>
      </c>
      <c r="J86" s="214">
        <f t="shared" si="42"/>
        <v>8.364928836455926E-3</v>
      </c>
      <c r="K86" s="215">
        <f t="shared" si="43"/>
        <v>7.4723674981267791E-3</v>
      </c>
      <c r="L86" s="52">
        <f t="shared" si="48"/>
        <v>-1.1891115608068343E-2</v>
      </c>
      <c r="N86" s="40">
        <f t="shared" ref="N86:O96" si="57">(H86/B86)*10</f>
        <v>3.4115304786253215</v>
      </c>
      <c r="O86" s="143">
        <f t="shared" si="57"/>
        <v>3.5489168151552102</v>
      </c>
      <c r="P86" s="52">
        <f t="shared" si="50"/>
        <v>4.0271173712406211E-2</v>
      </c>
    </row>
    <row r="87" spans="1:16" ht="20.100000000000001" customHeight="1" x14ac:dyDescent="0.25">
      <c r="A87" s="38" t="s">
        <v>210</v>
      </c>
      <c r="B87" s="19">
        <v>1583.01</v>
      </c>
      <c r="C87" s="140">
        <v>1653.92</v>
      </c>
      <c r="D87" s="247">
        <f t="shared" si="40"/>
        <v>1.0869074143370626E-2</v>
      </c>
      <c r="E87" s="215">
        <f t="shared" si="41"/>
        <v>9.6929722669125851E-3</v>
      </c>
      <c r="F87" s="52">
        <f t="shared" si="47"/>
        <v>4.4794410648069237E-2</v>
      </c>
      <c r="H87" s="19">
        <v>427.13400000000001</v>
      </c>
      <c r="I87" s="140">
        <v>320.82799999999997</v>
      </c>
      <c r="J87" s="214">
        <f t="shared" si="42"/>
        <v>9.3294484330067647E-3</v>
      </c>
      <c r="K87" s="215">
        <f t="shared" si="43"/>
        <v>6.3351260096268912E-3</v>
      </c>
      <c r="L87" s="52">
        <f t="shared" si="48"/>
        <v>-0.24888208384254129</v>
      </c>
      <c r="N87" s="40">
        <f t="shared" ref="N87" si="58">(H87/B87)*10</f>
        <v>2.6982394299467471</v>
      </c>
      <c r="O87" s="143">
        <f t="shared" ref="O87" si="59">(I87/C87)*10</f>
        <v>1.9398036180710068</v>
      </c>
      <c r="P87" s="52">
        <f t="shared" ref="P87" si="60">(O87-N87)/N87</f>
        <v>-0.28108543795563351</v>
      </c>
    </row>
    <row r="88" spans="1:16" ht="20.100000000000001" customHeight="1" x14ac:dyDescent="0.25">
      <c r="A88" s="38" t="s">
        <v>211</v>
      </c>
      <c r="B88" s="19">
        <v>448.01</v>
      </c>
      <c r="C88" s="140">
        <v>897.93999999999994</v>
      </c>
      <c r="D88" s="247">
        <f t="shared" si="40"/>
        <v>3.0760727392571581E-3</v>
      </c>
      <c r="E88" s="215">
        <f t="shared" si="41"/>
        <v>5.2624718954674262E-3</v>
      </c>
      <c r="F88" s="52">
        <f t="shared" si="47"/>
        <v>1.0042856186245841</v>
      </c>
      <c r="H88" s="19">
        <v>160.23499999999999</v>
      </c>
      <c r="I88" s="140">
        <v>294.916</v>
      </c>
      <c r="J88" s="214">
        <f t="shared" si="42"/>
        <v>3.4998482201436523E-3</v>
      </c>
      <c r="K88" s="215">
        <f t="shared" si="43"/>
        <v>5.823463108753364E-3</v>
      </c>
      <c r="L88" s="52">
        <f t="shared" ref="L88:L93" si="61">(I88-H88)/H88</f>
        <v>0.84052173370362293</v>
      </c>
      <c r="N88" s="40">
        <f t="shared" ref="N88:N89" si="62">(H88/B88)*10</f>
        <v>3.5765942724492756</v>
      </c>
      <c r="O88" s="143">
        <f t="shared" ref="O88:O89" si="63">(I88/C88)*10</f>
        <v>3.2843619840969329</v>
      </c>
      <c r="P88" s="52">
        <f t="shared" ref="P88:P89" si="64">(O88-N88)/N88</f>
        <v>-8.1706860239481427E-2</v>
      </c>
    </row>
    <row r="89" spans="1:16" ht="20.100000000000001" customHeight="1" x14ac:dyDescent="0.25">
      <c r="A89" s="38" t="s">
        <v>214</v>
      </c>
      <c r="B89" s="19">
        <v>70.149999999999991</v>
      </c>
      <c r="C89" s="140">
        <v>555.5</v>
      </c>
      <c r="D89" s="247">
        <f t="shared" si="40"/>
        <v>4.8165554933793804E-4</v>
      </c>
      <c r="E89" s="215">
        <f t="shared" si="41"/>
        <v>3.2555662270665696E-3</v>
      </c>
      <c r="F89" s="52">
        <f t="shared" si="47"/>
        <v>6.9187455452601583</v>
      </c>
      <c r="H89" s="19">
        <v>29.313000000000002</v>
      </c>
      <c r="I89" s="140">
        <v>289.20499999999998</v>
      </c>
      <c r="J89" s="214">
        <f t="shared" si="42"/>
        <v>6.4025369536662336E-4</v>
      </c>
      <c r="K89" s="215">
        <f t="shared" si="43"/>
        <v>5.7106927001824813E-3</v>
      </c>
      <c r="L89" s="52">
        <f t="shared" si="61"/>
        <v>8.8661003650257548</v>
      </c>
      <c r="N89" s="40">
        <f t="shared" si="62"/>
        <v>4.1786172487526736</v>
      </c>
      <c r="O89" s="143">
        <f t="shared" si="63"/>
        <v>5.2062106210621062</v>
      </c>
      <c r="P89" s="52">
        <f t="shared" si="64"/>
        <v>0.24591708480028207</v>
      </c>
    </row>
    <row r="90" spans="1:16" ht="20.100000000000001" customHeight="1" x14ac:dyDescent="0.25">
      <c r="A90" s="38" t="s">
        <v>206</v>
      </c>
      <c r="B90" s="19">
        <v>2952.9400000000005</v>
      </c>
      <c r="C90" s="140">
        <v>1574.5200000000002</v>
      </c>
      <c r="D90" s="247">
        <f t="shared" si="40"/>
        <v>2.02751238469276E-2</v>
      </c>
      <c r="E90" s="215">
        <f t="shared" si="41"/>
        <v>9.2276402085343951E-3</v>
      </c>
      <c r="F90" s="52">
        <f t="shared" si="47"/>
        <v>-0.46679580350430422</v>
      </c>
      <c r="H90" s="19">
        <v>96.343000000000004</v>
      </c>
      <c r="I90" s="140">
        <v>187.30200000000002</v>
      </c>
      <c r="J90" s="214">
        <f t="shared" si="42"/>
        <v>2.1043210102243575E-3</v>
      </c>
      <c r="K90" s="215">
        <f t="shared" si="43"/>
        <v>3.6984981730245991E-3</v>
      </c>
      <c r="L90" s="52">
        <f t="shared" si="61"/>
        <v>0.94411633434707254</v>
      </c>
      <c r="N90" s="40">
        <f t="shared" ref="N90:N91" si="65">(H90/B90)*10</f>
        <v>0.32626128536306187</v>
      </c>
      <c r="O90" s="143">
        <f t="shared" ref="O90:O91" si="66">(I90/C90)*10</f>
        <v>1.1895815867693011</v>
      </c>
      <c r="P90" s="52">
        <f t="shared" ref="P90:P91" si="67">(O90-N90)/N90</f>
        <v>2.6461009630534034</v>
      </c>
    </row>
    <row r="91" spans="1:16" ht="20.100000000000001" customHeight="1" x14ac:dyDescent="0.25">
      <c r="A91" s="38" t="s">
        <v>215</v>
      </c>
      <c r="B91" s="19">
        <v>102.17999999999999</v>
      </c>
      <c r="C91" s="140">
        <v>208.08</v>
      </c>
      <c r="D91" s="247">
        <f t="shared" si="40"/>
        <v>7.015761087861798E-4</v>
      </c>
      <c r="E91" s="215">
        <f t="shared" si="41"/>
        <v>1.2194747444248639E-3</v>
      </c>
      <c r="F91" s="52">
        <f t="shared" si="47"/>
        <v>1.0364063417498535</v>
      </c>
      <c r="H91" s="19">
        <v>51.840999999999994</v>
      </c>
      <c r="I91" s="140">
        <v>178.91800000000001</v>
      </c>
      <c r="J91" s="214">
        <f t="shared" si="42"/>
        <v>1.1323096176270296E-3</v>
      </c>
      <c r="K91" s="215">
        <f t="shared" si="43"/>
        <v>3.5329462372063044E-3</v>
      </c>
      <c r="L91" s="52">
        <f t="shared" si="61"/>
        <v>2.4512837329526826</v>
      </c>
      <c r="N91" s="40">
        <f t="shared" si="65"/>
        <v>5.0734977490702686</v>
      </c>
      <c r="O91" s="143">
        <f t="shared" si="66"/>
        <v>8.5985198000768932</v>
      </c>
      <c r="P91" s="52">
        <f t="shared" si="67"/>
        <v>0.69479129100877079</v>
      </c>
    </row>
    <row r="92" spans="1:16" ht="20.100000000000001" customHeight="1" x14ac:dyDescent="0.25">
      <c r="A92" s="38" t="s">
        <v>207</v>
      </c>
      <c r="B92" s="19">
        <v>140.15</v>
      </c>
      <c r="C92" s="140">
        <v>463.54999999999995</v>
      </c>
      <c r="D92" s="247">
        <f t="shared" si="40"/>
        <v>9.6228118659603739E-4</v>
      </c>
      <c r="E92" s="215">
        <f t="shared" si="41"/>
        <v>2.7166835725593308E-3</v>
      </c>
      <c r="F92" s="52">
        <f t="shared" si="47"/>
        <v>2.307527648947556</v>
      </c>
      <c r="H92" s="19">
        <v>54.531999999999996</v>
      </c>
      <c r="I92" s="140">
        <v>153.07599999999999</v>
      </c>
      <c r="J92" s="214">
        <f t="shared" si="42"/>
        <v>1.191086361536953E-3</v>
      </c>
      <c r="K92" s="215">
        <f t="shared" si="43"/>
        <v>3.0226655686213361E-3</v>
      </c>
      <c r="L92" s="52">
        <f t="shared" si="61"/>
        <v>1.8070857478177951</v>
      </c>
      <c r="N92" s="40">
        <f t="shared" ref="N92:N93" si="68">(H92/B92)*10</f>
        <v>3.8909739564752051</v>
      </c>
      <c r="O92" s="143">
        <f t="shared" ref="O92:O93" si="69">(I92/C92)*10</f>
        <v>3.3022543414949848</v>
      </c>
      <c r="P92" s="52">
        <f t="shared" ref="P92:P93" si="70">(O92-N92)/N92</f>
        <v>-0.15130392070615029</v>
      </c>
    </row>
    <row r="93" spans="1:16" ht="20.100000000000001" customHeight="1" x14ac:dyDescent="0.25">
      <c r="A93" s="38" t="s">
        <v>205</v>
      </c>
      <c r="B93" s="19">
        <v>658.19999999999993</v>
      </c>
      <c r="C93" s="140">
        <v>401.24</v>
      </c>
      <c r="D93" s="247">
        <f t="shared" si="40"/>
        <v>4.519254206332585E-3</v>
      </c>
      <c r="E93" s="215">
        <f t="shared" si="41"/>
        <v>2.3515092582325663E-3</v>
      </c>
      <c r="F93" s="52">
        <f t="shared" si="47"/>
        <v>-0.39039805530233962</v>
      </c>
      <c r="H93" s="19">
        <v>289.37</v>
      </c>
      <c r="I93" s="140">
        <v>150.542</v>
      </c>
      <c r="J93" s="214">
        <f t="shared" si="42"/>
        <v>6.3204111427776002E-3</v>
      </c>
      <c r="K93" s="215">
        <f t="shared" si="43"/>
        <v>2.9726287597754918E-3</v>
      </c>
      <c r="L93" s="52">
        <f t="shared" si="61"/>
        <v>-0.47975947748557213</v>
      </c>
      <c r="N93" s="40">
        <f t="shared" si="68"/>
        <v>4.3963840777879071</v>
      </c>
      <c r="O93" s="143">
        <f t="shared" si="69"/>
        <v>3.7519190509420799</v>
      </c>
      <c r="P93" s="52">
        <f t="shared" si="70"/>
        <v>-0.14658979184778084</v>
      </c>
    </row>
    <row r="94" spans="1:16" ht="20.100000000000001" customHeight="1" x14ac:dyDescent="0.25">
      <c r="A94" s="38" t="s">
        <v>209</v>
      </c>
      <c r="B94" s="19">
        <v>97.17</v>
      </c>
      <c r="C94" s="140">
        <v>3.79</v>
      </c>
      <c r="D94" s="247">
        <f t="shared" si="40"/>
        <v>6.6717704531956443E-4</v>
      </c>
      <c r="E94" s="215">
        <f t="shared" si="41"/>
        <v>2.2211693970445184E-5</v>
      </c>
      <c r="F94" s="52">
        <f t="shared" si="47"/>
        <v>-0.96099619224040334</v>
      </c>
      <c r="H94" s="19">
        <v>182.488</v>
      </c>
      <c r="I94" s="140">
        <v>144.185</v>
      </c>
      <c r="J94" s="214">
        <f t="shared" si="42"/>
        <v>3.9858976003842783E-3</v>
      </c>
      <c r="K94" s="215">
        <f t="shared" si="43"/>
        <v>2.8471023217987623E-3</v>
      </c>
      <c r="L94" s="52">
        <f t="shared" si="48"/>
        <v>-0.20989325325500854</v>
      </c>
      <c r="N94" s="40">
        <f t="shared" ref="N94" si="71">(H94/B94)*10</f>
        <v>18.780281980034989</v>
      </c>
      <c r="O94" s="143">
        <f t="shared" ref="O94" si="72">(I94/C94)*10</f>
        <v>380.43535620052774</v>
      </c>
      <c r="P94" s="52">
        <f t="shared" ref="P94" si="73">(O94-N94)/N94</f>
        <v>19.257169546493621</v>
      </c>
    </row>
    <row r="95" spans="1:16" ht="20.100000000000001" customHeight="1" thickBot="1" x14ac:dyDescent="0.3">
      <c r="A95" s="8" t="s">
        <v>17</v>
      </c>
      <c r="B95" s="19">
        <f>B96-SUM(B68:B94)</f>
        <v>9526.8800000000338</v>
      </c>
      <c r="C95" s="140">
        <f>C96-SUM(C68:C94)</f>
        <v>3768.6500000001688</v>
      </c>
      <c r="D95" s="247">
        <f t="shared" si="40"/>
        <v>6.5412325301163671E-2</v>
      </c>
      <c r="E95" s="215">
        <f t="shared" si="41"/>
        <v>2.2086570047947753E-2</v>
      </c>
      <c r="F95" s="52">
        <f t="shared" si="47"/>
        <v>-0.60441928522242794</v>
      </c>
      <c r="H95" s="19">
        <f>H96-SUM(H68:H94)</f>
        <v>2693.877999999997</v>
      </c>
      <c r="I95" s="140">
        <f>I96-SUM(I68:I94)</f>
        <v>1518.2539999999935</v>
      </c>
      <c r="J95" s="214">
        <f t="shared" si="42"/>
        <v>5.8839605102406663E-2</v>
      </c>
      <c r="K95" s="215">
        <f t="shared" si="43"/>
        <v>2.9979710014774352E-2</v>
      </c>
      <c r="L95" s="52">
        <f t="shared" si="48"/>
        <v>-0.43640580605357954</v>
      </c>
      <c r="N95" s="40">
        <f t="shared" si="57"/>
        <v>2.8276602623314111</v>
      </c>
      <c r="O95" s="143">
        <f t="shared" si="57"/>
        <v>4.0286415559946551</v>
      </c>
      <c r="P95" s="52">
        <f t="shared" si="50"/>
        <v>0.42472616306211863</v>
      </c>
    </row>
    <row r="96" spans="1:16" s="1" customFormat="1" ht="26.25" customHeight="1" thickBot="1" x14ac:dyDescent="0.3">
      <c r="A96" s="12" t="s">
        <v>18</v>
      </c>
      <c r="B96" s="17">
        <v>145643.50000000003</v>
      </c>
      <c r="C96" s="145">
        <v>170630.84000000014</v>
      </c>
      <c r="D96" s="243">
        <f>SUM(D68:D95)</f>
        <v>1</v>
      </c>
      <c r="E96" s="244">
        <f>SUM(E68:E95)</f>
        <v>1.0000000000000002</v>
      </c>
      <c r="F96" s="57">
        <f t="shared" si="47"/>
        <v>0.17156508872692641</v>
      </c>
      <c r="H96" s="17">
        <v>45783.414000000004</v>
      </c>
      <c r="I96" s="145">
        <v>50642.718000000008</v>
      </c>
      <c r="J96" s="269">
        <f>SUM(J68:J95)</f>
        <v>0.99999999999999978</v>
      </c>
      <c r="K96" s="243">
        <f>SUM(K68:K95)</f>
        <v>0.99999999999999933</v>
      </c>
      <c r="L96" s="57">
        <f t="shared" si="48"/>
        <v>0.10613677695595185</v>
      </c>
      <c r="N96" s="37">
        <f t="shared" si="57"/>
        <v>3.1435260756573413</v>
      </c>
      <c r="O96" s="150">
        <f t="shared" si="57"/>
        <v>2.967969799597773</v>
      </c>
      <c r="P96" s="57">
        <f t="shared" si="50"/>
        <v>-5.5846928523682712E-2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F7:F33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L7:L33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P39:P62 P7:P33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U14" sqref="U14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130</v>
      </c>
      <c r="B1" s="4"/>
    </row>
    <row r="3" spans="1:19" ht="15.75" thickBot="1" x14ac:dyDescent="0.3"/>
    <row r="4" spans="1:19" x14ac:dyDescent="0.25">
      <c r="A4" s="350" t="s">
        <v>16</v>
      </c>
      <c r="B4" s="333"/>
      <c r="C4" s="333"/>
      <c r="D4" s="333"/>
      <c r="E4" s="369" t="s">
        <v>1</v>
      </c>
      <c r="F4" s="367"/>
      <c r="G4" s="362" t="s">
        <v>104</v>
      </c>
      <c r="H4" s="362"/>
      <c r="I4" s="130" t="s">
        <v>0</v>
      </c>
      <c r="K4" s="363" t="s">
        <v>19</v>
      </c>
      <c r="L4" s="367"/>
      <c r="M4" s="362" t="s">
        <v>104</v>
      </c>
      <c r="N4" s="362"/>
      <c r="O4" s="130" t="s">
        <v>0</v>
      </c>
      <c r="Q4" s="361" t="s">
        <v>22</v>
      </c>
      <c r="R4" s="362"/>
      <c r="S4" s="130" t="s">
        <v>0</v>
      </c>
    </row>
    <row r="5" spans="1:19" x14ac:dyDescent="0.25">
      <c r="A5" s="368"/>
      <c r="B5" s="334"/>
      <c r="C5" s="334"/>
      <c r="D5" s="334"/>
      <c r="E5" s="370" t="s">
        <v>157</v>
      </c>
      <c r="F5" s="360"/>
      <c r="G5" s="364" t="str">
        <f>E5</f>
        <v>jan-set</v>
      </c>
      <c r="H5" s="364"/>
      <c r="I5" s="131" t="s">
        <v>152</v>
      </c>
      <c r="K5" s="359" t="str">
        <f>E5</f>
        <v>jan-set</v>
      </c>
      <c r="L5" s="360"/>
      <c r="M5" s="371" t="str">
        <f>E5</f>
        <v>jan-set</v>
      </c>
      <c r="N5" s="366"/>
      <c r="O5" s="131" t="str">
        <f>I5</f>
        <v>2025/2024</v>
      </c>
      <c r="Q5" s="359" t="str">
        <f>E5</f>
        <v>jan-set</v>
      </c>
      <c r="R5" s="360"/>
      <c r="S5" s="131" t="str">
        <f>O5</f>
        <v>2025/2024</v>
      </c>
    </row>
    <row r="6" spans="1:19" ht="15.75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809478.75999999954</v>
      </c>
      <c r="F7" s="145">
        <v>820994.61999999941</v>
      </c>
      <c r="G7" s="243">
        <f>E7/E15</f>
        <v>0.38839836920800092</v>
      </c>
      <c r="H7" s="244">
        <f>F7/F15</f>
        <v>0.38287994237120027</v>
      </c>
      <c r="I7" s="164">
        <f t="shared" ref="I7:I18" si="0">(F7-E7)/E7</f>
        <v>1.4226265800970339E-2</v>
      </c>
      <c r="J7" s="1"/>
      <c r="K7" s="17">
        <v>154598.38800000015</v>
      </c>
      <c r="L7" s="145">
        <v>159130.82299999989</v>
      </c>
      <c r="M7" s="243">
        <f>K7/K15</f>
        <v>0.33090687522259266</v>
      </c>
      <c r="N7" s="244">
        <f>L7/L15</f>
        <v>0.34004415576495767</v>
      </c>
      <c r="O7" s="164">
        <f t="shared" ref="O7:O18" si="1">(L7-K7)/K7</f>
        <v>2.9317479041241563E-2</v>
      </c>
      <c r="P7" s="1"/>
      <c r="Q7" s="187">
        <f t="shared" ref="Q7:Q18" si="2">(K7/E7)*10</f>
        <v>1.9098510750300628</v>
      </c>
      <c r="R7" s="188">
        <f t="shared" ref="R7:R18" si="3">(L7/F7)*10</f>
        <v>1.9382687672179875</v>
      </c>
      <c r="S7" s="55">
        <f>(R7-Q7)/Q7</f>
        <v>1.4879533048134316E-2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494737.34999999969</v>
      </c>
      <c r="F8" s="181">
        <v>496243.79999999935</v>
      </c>
      <c r="G8" s="245">
        <f>E8/E7</f>
        <v>0.61118015005112669</v>
      </c>
      <c r="H8" s="246">
        <f>F8/F7</f>
        <v>0.60444220694162365</v>
      </c>
      <c r="I8" s="206">
        <f t="shared" si="0"/>
        <v>3.044949001727206E-3</v>
      </c>
      <c r="K8" s="180">
        <v>125608.59200000016</v>
      </c>
      <c r="L8" s="181">
        <v>127792.5299999999</v>
      </c>
      <c r="M8" s="250">
        <f>K8/K7</f>
        <v>0.8124831935505048</v>
      </c>
      <c r="N8" s="246">
        <f>L8/L7</f>
        <v>0.80306585230191385</v>
      </c>
      <c r="O8" s="207">
        <f t="shared" si="1"/>
        <v>1.7386852007701271E-2</v>
      </c>
      <c r="Q8" s="189">
        <f t="shared" si="2"/>
        <v>2.5388944659221755</v>
      </c>
      <c r="R8" s="190">
        <f t="shared" si="3"/>
        <v>2.5751965062334294</v>
      </c>
      <c r="S8" s="182">
        <f t="shared" ref="S8:S18" si="4">(R8-Q8)/Q8</f>
        <v>1.4298365213092206E-2</v>
      </c>
    </row>
    <row r="9" spans="1:19" ht="24" customHeight="1" x14ac:dyDescent="0.25">
      <c r="A9" s="8"/>
      <c r="B9" t="s">
        <v>37</v>
      </c>
      <c r="E9" s="19">
        <v>125833.94999999994</v>
      </c>
      <c r="F9" s="140">
        <v>123310.98000000011</v>
      </c>
      <c r="G9" s="247">
        <f>E9/E7</f>
        <v>0.15545058896912875</v>
      </c>
      <c r="H9" s="215">
        <f>F9/F7</f>
        <v>0.1501970621926855</v>
      </c>
      <c r="I9" s="182">
        <f t="shared" si="0"/>
        <v>-2.0049994456979438E-2</v>
      </c>
      <c r="K9" s="19">
        <v>18187.728999999981</v>
      </c>
      <c r="L9" s="140">
        <v>18491.928999999989</v>
      </c>
      <c r="M9" s="247">
        <f>K9/K7</f>
        <v>0.11764501063232279</v>
      </c>
      <c r="N9" s="215">
        <f>L9/L7</f>
        <v>0.11620582770441652</v>
      </c>
      <c r="O9" s="182">
        <f t="shared" si="1"/>
        <v>1.6725562603225962E-2</v>
      </c>
      <c r="Q9" s="189">
        <f t="shared" si="2"/>
        <v>1.4453753537896561</v>
      </c>
      <c r="R9" s="190">
        <f t="shared" si="3"/>
        <v>1.4996173901140006</v>
      </c>
      <c r="S9" s="182">
        <f t="shared" si="4"/>
        <v>3.752799311412524E-2</v>
      </c>
    </row>
    <row r="10" spans="1:19" ht="24" customHeight="1" thickBot="1" x14ac:dyDescent="0.3">
      <c r="A10" s="8"/>
      <c r="B10" t="s">
        <v>36</v>
      </c>
      <c r="E10" s="19">
        <v>188907.46000000002</v>
      </c>
      <c r="F10" s="140">
        <v>201439.84000000003</v>
      </c>
      <c r="G10" s="247">
        <f>E10/E7</f>
        <v>0.2333692609797447</v>
      </c>
      <c r="H10" s="215">
        <f>F10/F7</f>
        <v>0.24536073086569091</v>
      </c>
      <c r="I10" s="186">
        <f t="shared" si="0"/>
        <v>6.6341371590089682E-2</v>
      </c>
      <c r="K10" s="19">
        <v>10802.066999999997</v>
      </c>
      <c r="L10" s="140">
        <v>12846.363999999998</v>
      </c>
      <c r="M10" s="247">
        <f>K10/K7</f>
        <v>6.9871795817172344E-2</v>
      </c>
      <c r="N10" s="215">
        <f>L10/L7</f>
        <v>8.0728319993669653E-2</v>
      </c>
      <c r="O10" s="209">
        <f t="shared" si="1"/>
        <v>0.1892505388089151</v>
      </c>
      <c r="Q10" s="189">
        <f t="shared" si="2"/>
        <v>0.57181791550211925</v>
      </c>
      <c r="R10" s="190">
        <f t="shared" si="3"/>
        <v>0.63772707523993244</v>
      </c>
      <c r="S10" s="182">
        <f t="shared" si="4"/>
        <v>0.11526249519471191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1274666.8600000043</v>
      </c>
      <c r="F11" s="145">
        <v>1323266.6200000031</v>
      </c>
      <c r="G11" s="243">
        <f>E11/E15</f>
        <v>0.61160163079199903</v>
      </c>
      <c r="H11" s="244">
        <f>F11/F15</f>
        <v>0.61712005762879973</v>
      </c>
      <c r="I11" s="164">
        <f t="shared" si="0"/>
        <v>3.8127420995316907E-2</v>
      </c>
      <c r="J11" s="1"/>
      <c r="K11" s="17">
        <v>312597.67100000021</v>
      </c>
      <c r="L11" s="145">
        <v>308840.23400000017</v>
      </c>
      <c r="M11" s="243">
        <f>K11/K15</f>
        <v>0.66909312477740734</v>
      </c>
      <c r="N11" s="244">
        <f>L11/L15</f>
        <v>0.65995584423504239</v>
      </c>
      <c r="O11" s="164">
        <f t="shared" si="1"/>
        <v>-1.2020041569663621E-2</v>
      </c>
      <c r="Q11" s="191">
        <f t="shared" si="2"/>
        <v>2.4523872143345686</v>
      </c>
      <c r="R11" s="192">
        <f t="shared" si="3"/>
        <v>2.3339229549975302</v>
      </c>
      <c r="S11" s="57">
        <f t="shared" si="4"/>
        <v>-4.8305691142327432E-2</v>
      </c>
    </row>
    <row r="12" spans="1:19" s="3" customFormat="1" ht="24" customHeight="1" x14ac:dyDescent="0.25">
      <c r="A12" s="46"/>
      <c r="B12" s="3" t="s">
        <v>33</v>
      </c>
      <c r="E12" s="31">
        <v>929857.98000000429</v>
      </c>
      <c r="F12" s="141">
        <v>940903.70000000333</v>
      </c>
      <c r="G12" s="247">
        <f>E12/E11</f>
        <v>0.72949098245168242</v>
      </c>
      <c r="H12" s="215">
        <f>F12/F11</f>
        <v>0.71104619868670238</v>
      </c>
      <c r="I12" s="206">
        <f t="shared" si="0"/>
        <v>1.1878932307489569E-2</v>
      </c>
      <c r="K12" s="31">
        <v>278461.45400000026</v>
      </c>
      <c r="L12" s="141">
        <v>270932.16400000016</v>
      </c>
      <c r="M12" s="247">
        <f>K12/K11</f>
        <v>0.89079823630547805</v>
      </c>
      <c r="N12" s="215">
        <f>L12/L11</f>
        <v>0.87725669836139297</v>
      </c>
      <c r="O12" s="206">
        <f t="shared" si="1"/>
        <v>-2.7038894941631988E-2</v>
      </c>
      <c r="Q12" s="189">
        <f t="shared" si="2"/>
        <v>2.9946664973504769</v>
      </c>
      <c r="R12" s="190">
        <f t="shared" si="3"/>
        <v>2.8794887723366291</v>
      </c>
      <c r="S12" s="182">
        <f t="shared" si="4"/>
        <v>-3.8460952201439087E-2</v>
      </c>
    </row>
    <row r="13" spans="1:19" ht="24" customHeight="1" x14ac:dyDescent="0.25">
      <c r="A13" s="8"/>
      <c r="B13" s="3" t="s">
        <v>37</v>
      </c>
      <c r="D13" s="3"/>
      <c r="E13" s="19">
        <v>109664.13000000002</v>
      </c>
      <c r="F13" s="140">
        <v>123829.89999999988</v>
      </c>
      <c r="G13" s="247">
        <f>E13/E11</f>
        <v>8.6033561741771222E-2</v>
      </c>
      <c r="H13" s="215">
        <f>F13/F11</f>
        <v>9.357894934280106E-2</v>
      </c>
      <c r="I13" s="182">
        <f t="shared" si="0"/>
        <v>0.12917414290342571</v>
      </c>
      <c r="K13" s="19">
        <v>13695.208999999986</v>
      </c>
      <c r="L13" s="140">
        <v>15491.491999999998</v>
      </c>
      <c r="M13" s="247">
        <f>K13/K11</f>
        <v>4.381097580218369E-2</v>
      </c>
      <c r="N13" s="215">
        <f>L13/L11</f>
        <v>5.0160213257706539E-2</v>
      </c>
      <c r="O13" s="182">
        <f t="shared" si="1"/>
        <v>0.13116141564542855</v>
      </c>
      <c r="Q13" s="189">
        <f t="shared" si="2"/>
        <v>1.2488321386400443</v>
      </c>
      <c r="R13" s="190">
        <f t="shared" si="3"/>
        <v>1.2510300016393465</v>
      </c>
      <c r="S13" s="182">
        <f t="shared" si="4"/>
        <v>1.7599346872155933E-3</v>
      </c>
    </row>
    <row r="14" spans="1:19" ht="24" customHeight="1" thickBot="1" x14ac:dyDescent="0.3">
      <c r="A14" s="8"/>
      <c r="B14" t="s">
        <v>36</v>
      </c>
      <c r="E14" s="19">
        <v>235144.74999999994</v>
      </c>
      <c r="F14" s="140">
        <v>258533.01999999993</v>
      </c>
      <c r="G14" s="247">
        <f>E14/E11</f>
        <v>0.18447545580654631</v>
      </c>
      <c r="H14" s="215">
        <f>F14/F11</f>
        <v>0.19537485197049656</v>
      </c>
      <c r="I14" s="186">
        <f t="shared" si="0"/>
        <v>9.9463288038537948E-2</v>
      </c>
      <c r="K14" s="19">
        <v>20441.007999999994</v>
      </c>
      <c r="L14" s="140">
        <v>22416.578000000005</v>
      </c>
      <c r="M14" s="247">
        <f>K14/K11</f>
        <v>6.539078789233839E-2</v>
      </c>
      <c r="N14" s="215">
        <f>L14/L11</f>
        <v>7.258308838090051E-2</v>
      </c>
      <c r="O14" s="209">
        <f t="shared" si="1"/>
        <v>9.6647386469395788E-2</v>
      </c>
      <c r="Q14" s="189">
        <f t="shared" si="2"/>
        <v>0.86929467912849412</v>
      </c>
      <c r="R14" s="190">
        <f t="shared" si="3"/>
        <v>0.86706827623024751</v>
      </c>
      <c r="S14" s="182">
        <f t="shared" si="4"/>
        <v>-2.5611601585766872E-3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2084145.6200000041</v>
      </c>
      <c r="F15" s="145">
        <v>2144261.2400000026</v>
      </c>
      <c r="G15" s="243">
        <f>G7+G11</f>
        <v>1</v>
      </c>
      <c r="H15" s="244">
        <f>H7+H11</f>
        <v>1</v>
      </c>
      <c r="I15" s="164">
        <f t="shared" si="0"/>
        <v>2.8844251295645246E-2</v>
      </c>
      <c r="J15" s="1"/>
      <c r="K15" s="17">
        <v>467196.05900000036</v>
      </c>
      <c r="L15" s="145">
        <v>467971.05700000003</v>
      </c>
      <c r="M15" s="243">
        <f>M7+M11</f>
        <v>1</v>
      </c>
      <c r="N15" s="244">
        <f>N7+N11</f>
        <v>1</v>
      </c>
      <c r="O15" s="164">
        <f t="shared" si="1"/>
        <v>1.658828205140471E-3</v>
      </c>
      <c r="Q15" s="191">
        <f t="shared" si="2"/>
        <v>2.2416670625922936</v>
      </c>
      <c r="R15" s="192">
        <f t="shared" si="3"/>
        <v>2.1824349023815746</v>
      </c>
      <c r="S15" s="57">
        <f t="shared" si="4"/>
        <v>-2.6423263828582212E-2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1424595.330000004</v>
      </c>
      <c r="F16" s="181">
        <f t="shared" ref="F16:F17" si="5">F8+F12</f>
        <v>1437147.5000000028</v>
      </c>
      <c r="G16" s="245">
        <f>E16/E15</f>
        <v>0.68353924808766542</v>
      </c>
      <c r="H16" s="246">
        <f>F16/F15</f>
        <v>0.67022966847080678</v>
      </c>
      <c r="I16" s="207">
        <f t="shared" si="0"/>
        <v>8.8110425014510801E-3</v>
      </c>
      <c r="J16" s="3"/>
      <c r="K16" s="180">
        <f t="shared" ref="K16:L18" si="6">K8+K12</f>
        <v>404070.04600000044</v>
      </c>
      <c r="L16" s="181">
        <f t="shared" si="6"/>
        <v>398724.69400000008</v>
      </c>
      <c r="M16" s="250">
        <f>K16/K15</f>
        <v>0.86488325022450618</v>
      </c>
      <c r="N16" s="246">
        <f>L16/L15</f>
        <v>0.85202853474760953</v>
      </c>
      <c r="O16" s="207">
        <f t="shared" si="1"/>
        <v>-1.3228775686085766E-2</v>
      </c>
      <c r="P16" s="3"/>
      <c r="Q16" s="189">
        <f t="shared" si="2"/>
        <v>2.8363847437292899</v>
      </c>
      <c r="R16" s="190">
        <f t="shared" si="3"/>
        <v>2.7744173371209242</v>
      </c>
      <c r="S16" s="182">
        <f t="shared" si="4"/>
        <v>-2.1847320517910683E-2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235498.07999999996</v>
      </c>
      <c r="F17" s="140">
        <f t="shared" si="5"/>
        <v>247140.88</v>
      </c>
      <c r="G17" s="248">
        <f>E17/E15</f>
        <v>0.11299502191214426</v>
      </c>
      <c r="H17" s="215">
        <f>F17/F15</f>
        <v>0.11525688912793093</v>
      </c>
      <c r="I17" s="182">
        <f t="shared" si="0"/>
        <v>4.9439044258874847E-2</v>
      </c>
      <c r="K17" s="19">
        <f t="shared" si="6"/>
        <v>31882.937999999966</v>
      </c>
      <c r="L17" s="140">
        <f t="shared" si="6"/>
        <v>33983.420999999988</v>
      </c>
      <c r="M17" s="247">
        <f>K17/K15</f>
        <v>6.8243165552901081E-2</v>
      </c>
      <c r="N17" s="215">
        <f>L17/L15</f>
        <v>7.2618638464215929E-2</v>
      </c>
      <c r="O17" s="182">
        <f t="shared" si="1"/>
        <v>6.5881099163446741E-2</v>
      </c>
      <c r="Q17" s="189">
        <f t="shared" si="2"/>
        <v>1.3538512925455688</v>
      </c>
      <c r="R17" s="190">
        <f t="shared" si="3"/>
        <v>1.3750627172647434</v>
      </c>
      <c r="S17" s="182">
        <f t="shared" si="4"/>
        <v>1.5667470154193938E-2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424052.20999999996</v>
      </c>
      <c r="F18" s="142">
        <f>F10+F14</f>
        <v>459972.86</v>
      </c>
      <c r="G18" s="249">
        <f>E18/E15</f>
        <v>0.20346573000019028</v>
      </c>
      <c r="H18" s="221">
        <f>F18/F15</f>
        <v>0.21451344240126238</v>
      </c>
      <c r="I18" s="208">
        <f t="shared" si="0"/>
        <v>8.4708083469250225E-2</v>
      </c>
      <c r="K18" s="21">
        <f t="shared" si="6"/>
        <v>31243.07499999999</v>
      </c>
      <c r="L18" s="142">
        <f t="shared" si="6"/>
        <v>35262.942000000003</v>
      </c>
      <c r="M18" s="249">
        <f>K18/K15</f>
        <v>6.6873584222592861E-2</v>
      </c>
      <c r="N18" s="221">
        <f>L18/L15</f>
        <v>7.5352826788174634E-2</v>
      </c>
      <c r="O18" s="208">
        <f t="shared" si="1"/>
        <v>0.12866425599912987</v>
      </c>
      <c r="Q18" s="193">
        <f t="shared" si="2"/>
        <v>0.7367742523968922</v>
      </c>
      <c r="R18" s="194">
        <f t="shared" si="3"/>
        <v>0.76663092687685985</v>
      </c>
      <c r="S18" s="186">
        <f t="shared" si="4"/>
        <v>4.0523504157260082E-2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topLeftCell="A86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131</v>
      </c>
    </row>
    <row r="3" spans="1:16" ht="8.25" customHeight="1" thickBot="1" x14ac:dyDescent="0.3"/>
    <row r="4" spans="1:16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6" x14ac:dyDescent="0.25">
      <c r="A5" s="376"/>
      <c r="B5" s="370" t="s">
        <v>157</v>
      </c>
      <c r="C5" s="364"/>
      <c r="D5" s="370" t="str">
        <f>B5</f>
        <v>jan-set</v>
      </c>
      <c r="E5" s="364"/>
      <c r="F5" s="131" t="s">
        <v>152</v>
      </c>
      <c r="H5" s="359" t="str">
        <f>B5</f>
        <v>jan-set</v>
      </c>
      <c r="I5" s="364"/>
      <c r="J5" s="370" t="str">
        <f>B5</f>
        <v>jan-set</v>
      </c>
      <c r="K5" s="360"/>
      <c r="L5" s="131" t="str">
        <f>F5</f>
        <v>2025/2024</v>
      </c>
      <c r="N5" s="359" t="str">
        <f>B5</f>
        <v>jan-set</v>
      </c>
      <c r="O5" s="360"/>
      <c r="P5" s="131" t="str">
        <f>F5</f>
        <v>2025/2024</v>
      </c>
    </row>
    <row r="6" spans="1:16" ht="19.5" customHeight="1" thickBot="1" x14ac:dyDescent="0.3">
      <c r="A6" s="377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165</v>
      </c>
      <c r="B7" s="39">
        <v>209811.81999999995</v>
      </c>
      <c r="C7" s="147">
        <v>201404.52999999994</v>
      </c>
      <c r="D7" s="247">
        <f>B7/$B$33</f>
        <v>0.10067042244389814</v>
      </c>
      <c r="E7" s="246">
        <f>C7/$C$33</f>
        <v>9.3927235284073859E-2</v>
      </c>
      <c r="F7" s="52">
        <f>(C7-B7)/B7</f>
        <v>-4.0070621378719321E-2</v>
      </c>
      <c r="H7" s="39">
        <v>61506.234999999971</v>
      </c>
      <c r="I7" s="147">
        <v>59754.872000000003</v>
      </c>
      <c r="J7" s="247">
        <f>H7/$H$33</f>
        <v>0.13164972994774338</v>
      </c>
      <c r="K7" s="246">
        <f>I7/$I$33</f>
        <v>0.12768924724333969</v>
      </c>
      <c r="L7" s="52">
        <f>(I7-H7)/H7</f>
        <v>-2.8474560343353307E-2</v>
      </c>
      <c r="N7" s="27">
        <f t="shared" ref="N7:N33" si="0">(H7/B7)*10</f>
        <v>2.9314952322514518</v>
      </c>
      <c r="O7" s="151">
        <f t="shared" ref="O7:O33" si="1">(I7/C7)*10</f>
        <v>2.9669080432302102</v>
      </c>
      <c r="P7" s="61">
        <f>(O7-N7)/N7</f>
        <v>1.2080118906269059E-2</v>
      </c>
    </row>
    <row r="8" spans="1:16" ht="20.100000000000001" customHeight="1" x14ac:dyDescent="0.25">
      <c r="A8" s="8" t="s">
        <v>164</v>
      </c>
      <c r="B8" s="19">
        <v>152922.15999999997</v>
      </c>
      <c r="C8" s="140">
        <v>144928.29999999999</v>
      </c>
      <c r="D8" s="247">
        <f t="shared" ref="D8:D32" si="2">B8/$B$33</f>
        <v>7.3374028442407979E-2</v>
      </c>
      <c r="E8" s="215">
        <f t="shared" ref="E8:E32" si="3">C8/$C$33</f>
        <v>6.7588919342682338E-2</v>
      </c>
      <c r="F8" s="52">
        <f t="shared" ref="F8:F33" si="4">(C8-B8)/B8</f>
        <v>-5.2274045828282753E-2</v>
      </c>
      <c r="H8" s="19">
        <v>47696.625000000036</v>
      </c>
      <c r="I8" s="140">
        <v>42839.464000000022</v>
      </c>
      <c r="J8" s="247">
        <f t="shared" ref="J8:J32" si="5">H8/$H$33</f>
        <v>0.10209124002906036</v>
      </c>
      <c r="K8" s="215">
        <f t="shared" ref="K8:K32" si="6">I8/$I$33</f>
        <v>9.1542977624789371E-2</v>
      </c>
      <c r="L8" s="52">
        <f t="shared" ref="L8:L33" si="7">(I8-H8)/H8</f>
        <v>-0.10183447990292838</v>
      </c>
      <c r="N8" s="27">
        <f t="shared" si="0"/>
        <v>3.1190132940837376</v>
      </c>
      <c r="O8" s="152">
        <f t="shared" si="1"/>
        <v>2.9559074383678015</v>
      </c>
      <c r="P8" s="52">
        <f t="shared" ref="P8:P71" si="8">(O8-N8)/N8</f>
        <v>-5.2294055952028649E-2</v>
      </c>
    </row>
    <row r="9" spans="1:16" ht="20.100000000000001" customHeight="1" x14ac:dyDescent="0.25">
      <c r="A9" s="8" t="s">
        <v>167</v>
      </c>
      <c r="B9" s="19">
        <v>261128.89999999991</v>
      </c>
      <c r="C9" s="140">
        <v>306310.17000000027</v>
      </c>
      <c r="D9" s="247">
        <f t="shared" si="2"/>
        <v>0.12529302055199001</v>
      </c>
      <c r="E9" s="215">
        <f t="shared" si="3"/>
        <v>0.14285114345489</v>
      </c>
      <c r="F9" s="52">
        <f t="shared" si="4"/>
        <v>0.17302286342109349</v>
      </c>
      <c r="H9" s="19">
        <v>28475.965999999997</v>
      </c>
      <c r="I9" s="140">
        <v>37171.249000000018</v>
      </c>
      <c r="J9" s="247">
        <f t="shared" si="5"/>
        <v>6.0950783833559702E-2</v>
      </c>
      <c r="K9" s="215">
        <f t="shared" si="6"/>
        <v>7.9430658037469237E-2</v>
      </c>
      <c r="L9" s="52">
        <f t="shared" si="7"/>
        <v>0.3053551545889619</v>
      </c>
      <c r="N9" s="27">
        <f t="shared" si="0"/>
        <v>1.0904946177922095</v>
      </c>
      <c r="O9" s="152">
        <f t="shared" si="1"/>
        <v>1.2135166455622413</v>
      </c>
      <c r="P9" s="52">
        <f t="shared" si="8"/>
        <v>0.11281305360231798</v>
      </c>
    </row>
    <row r="10" spans="1:16" ht="20.100000000000001" customHeight="1" x14ac:dyDescent="0.25">
      <c r="A10" s="8" t="s">
        <v>166</v>
      </c>
      <c r="B10" s="19">
        <v>124487.37</v>
      </c>
      <c r="C10" s="140">
        <v>121751.86999999998</v>
      </c>
      <c r="D10" s="247">
        <f t="shared" si="2"/>
        <v>5.9730648763400722E-2</v>
      </c>
      <c r="E10" s="215">
        <f t="shared" si="3"/>
        <v>5.6780334284268458E-2</v>
      </c>
      <c r="F10" s="52">
        <f t="shared" si="4"/>
        <v>-2.1974116731681412E-2</v>
      </c>
      <c r="H10" s="19">
        <v>35584.519000000015</v>
      </c>
      <c r="I10" s="140">
        <v>34630.286000000022</v>
      </c>
      <c r="J10" s="247">
        <f t="shared" si="5"/>
        <v>7.6166136923685013E-2</v>
      </c>
      <c r="K10" s="215">
        <f t="shared" si="6"/>
        <v>7.4000914120635516E-2</v>
      </c>
      <c r="L10" s="52">
        <f t="shared" si="7"/>
        <v>-2.6815958928656378E-2</v>
      </c>
      <c r="N10" s="27">
        <f t="shared" si="0"/>
        <v>2.8584842783649473</v>
      </c>
      <c r="O10" s="152">
        <f t="shared" si="1"/>
        <v>2.8443329864255906</v>
      </c>
      <c r="P10" s="52">
        <f t="shared" si="8"/>
        <v>-4.9506278717234191E-3</v>
      </c>
    </row>
    <row r="11" spans="1:16" ht="20.100000000000001" customHeight="1" x14ac:dyDescent="0.25">
      <c r="A11" s="8" t="s">
        <v>168</v>
      </c>
      <c r="B11" s="19">
        <v>82107.55</v>
      </c>
      <c r="C11" s="140">
        <v>87305.249999999956</v>
      </c>
      <c r="D11" s="247">
        <f t="shared" si="2"/>
        <v>3.9396263491415742E-2</v>
      </c>
      <c r="E11" s="215">
        <f t="shared" si="3"/>
        <v>4.0715771180940608E-2</v>
      </c>
      <c r="F11" s="52">
        <f t="shared" si="4"/>
        <v>6.3303557346431033E-2</v>
      </c>
      <c r="H11" s="19">
        <v>29345.655999999992</v>
      </c>
      <c r="I11" s="140">
        <v>30789.186999999994</v>
      </c>
      <c r="J11" s="247">
        <f t="shared" si="5"/>
        <v>6.2812293542912775E-2</v>
      </c>
      <c r="K11" s="215">
        <f t="shared" si="6"/>
        <v>6.5792930010199327E-2</v>
      </c>
      <c r="L11" s="52">
        <f t="shared" si="7"/>
        <v>4.9190619558819988E-2</v>
      </c>
      <c r="N11" s="27">
        <f t="shared" si="0"/>
        <v>3.5740508637756201</v>
      </c>
      <c r="O11" s="152">
        <f t="shared" si="1"/>
        <v>3.5266134625351864</v>
      </c>
      <c r="P11" s="52">
        <f t="shared" si="8"/>
        <v>-1.3272726955631779E-2</v>
      </c>
    </row>
    <row r="12" spans="1:16" ht="20.100000000000001" customHeight="1" x14ac:dyDescent="0.25">
      <c r="A12" s="8" t="s">
        <v>172</v>
      </c>
      <c r="B12" s="19">
        <v>113738.73</v>
      </c>
      <c r="C12" s="140">
        <v>108454.53</v>
      </c>
      <c r="D12" s="247">
        <f t="shared" si="2"/>
        <v>5.4573312396472576E-2</v>
      </c>
      <c r="E12" s="215">
        <f t="shared" si="3"/>
        <v>5.0578972364393439E-2</v>
      </c>
      <c r="F12" s="52">
        <f t="shared" si="4"/>
        <v>-4.6459108520026535E-2</v>
      </c>
      <c r="H12" s="19">
        <v>25552.181000000004</v>
      </c>
      <c r="I12" s="140">
        <v>25011.288</v>
      </c>
      <c r="J12" s="247">
        <f t="shared" si="5"/>
        <v>5.469262958829884E-2</v>
      </c>
      <c r="K12" s="215">
        <f t="shared" si="6"/>
        <v>5.3446228406386263E-2</v>
      </c>
      <c r="L12" s="52">
        <f t="shared" si="7"/>
        <v>-2.1168173472158935E-2</v>
      </c>
      <c r="N12" s="27">
        <f t="shared" si="0"/>
        <v>2.2465681654789011</v>
      </c>
      <c r="O12" s="152">
        <f t="shared" si="1"/>
        <v>2.3061542934167893</v>
      </c>
      <c r="P12" s="52">
        <f t="shared" si="8"/>
        <v>2.6523178265185743E-2</v>
      </c>
    </row>
    <row r="13" spans="1:16" ht="20.100000000000001" customHeight="1" x14ac:dyDescent="0.25">
      <c r="A13" s="8" t="s">
        <v>170</v>
      </c>
      <c r="B13" s="19">
        <v>128803.01999999996</v>
      </c>
      <c r="C13" s="140">
        <v>127500.77999999988</v>
      </c>
      <c r="D13" s="247">
        <f t="shared" si="2"/>
        <v>6.1801353400632343E-2</v>
      </c>
      <c r="E13" s="215">
        <f t="shared" si="3"/>
        <v>5.9461402193699074E-2</v>
      </c>
      <c r="F13" s="52">
        <f t="shared" si="4"/>
        <v>-1.0110321947420786E-2</v>
      </c>
      <c r="H13" s="19">
        <v>22873.270000000004</v>
      </c>
      <c r="I13" s="140">
        <v>23266.867999999999</v>
      </c>
      <c r="J13" s="247">
        <f t="shared" si="5"/>
        <v>4.8958610757459345E-2</v>
      </c>
      <c r="K13" s="215">
        <f t="shared" si="6"/>
        <v>4.9718604712769669E-2</v>
      </c>
      <c r="L13" s="52">
        <f t="shared" si="7"/>
        <v>1.7207771341832385E-2</v>
      </c>
      <c r="N13" s="27">
        <f t="shared" si="0"/>
        <v>1.7758333616711792</v>
      </c>
      <c r="O13" s="152">
        <f t="shared" si="1"/>
        <v>1.8248412284222904</v>
      </c>
      <c r="P13" s="52">
        <f t="shared" si="8"/>
        <v>2.7597108945510186E-2</v>
      </c>
    </row>
    <row r="14" spans="1:16" ht="20.100000000000001" customHeight="1" x14ac:dyDescent="0.25">
      <c r="A14" s="8" t="s">
        <v>163</v>
      </c>
      <c r="B14" s="19">
        <v>103549.17999999996</v>
      </c>
      <c r="C14" s="140">
        <v>111891.28</v>
      </c>
      <c r="D14" s="247">
        <f t="shared" si="2"/>
        <v>4.9684234636157523E-2</v>
      </c>
      <c r="E14" s="215">
        <f t="shared" si="3"/>
        <v>5.2181738825815838E-2</v>
      </c>
      <c r="F14" s="52">
        <f t="shared" si="4"/>
        <v>8.056171956166179E-2</v>
      </c>
      <c r="H14" s="19">
        <v>19447.780999999999</v>
      </c>
      <c r="I14" s="140">
        <v>20859.006999999998</v>
      </c>
      <c r="J14" s="247">
        <f t="shared" si="5"/>
        <v>4.1626594714062014E-2</v>
      </c>
      <c r="K14" s="215">
        <f t="shared" si="6"/>
        <v>4.4573284368738218E-2</v>
      </c>
      <c r="L14" s="52">
        <f t="shared" si="7"/>
        <v>7.2564885423174949E-2</v>
      </c>
      <c r="N14" s="27">
        <f t="shared" si="0"/>
        <v>1.8781202323379098</v>
      </c>
      <c r="O14" s="152">
        <f t="shared" si="1"/>
        <v>1.8642209652083699</v>
      </c>
      <c r="P14" s="52">
        <f t="shared" si="8"/>
        <v>-7.4006269088736287E-3</v>
      </c>
    </row>
    <row r="15" spans="1:16" ht="20.100000000000001" customHeight="1" x14ac:dyDescent="0.25">
      <c r="A15" s="8" t="s">
        <v>174</v>
      </c>
      <c r="B15" s="19">
        <v>90939.059999999983</v>
      </c>
      <c r="C15" s="140">
        <v>95625.210000000036</v>
      </c>
      <c r="D15" s="247">
        <f t="shared" si="2"/>
        <v>4.363373611101129E-2</v>
      </c>
      <c r="E15" s="215">
        <f t="shared" si="3"/>
        <v>4.459587675986721E-2</v>
      </c>
      <c r="F15" s="52">
        <f t="shared" si="4"/>
        <v>5.1530662401833197E-2</v>
      </c>
      <c r="H15" s="19">
        <v>28734.833999999988</v>
      </c>
      <c r="I15" s="140">
        <v>20417.421000000002</v>
      </c>
      <c r="J15" s="247">
        <f t="shared" si="5"/>
        <v>6.1504872411605668E-2</v>
      </c>
      <c r="K15" s="215">
        <f t="shared" si="6"/>
        <v>4.3629666182539162E-2</v>
      </c>
      <c r="L15" s="52">
        <f t="shared" si="7"/>
        <v>-0.28945401250621422</v>
      </c>
      <c r="N15" s="27">
        <f t="shared" si="0"/>
        <v>3.1597900836010395</v>
      </c>
      <c r="O15" s="152">
        <f t="shared" si="1"/>
        <v>2.135150448297054</v>
      </c>
      <c r="P15" s="52">
        <f t="shared" si="8"/>
        <v>-0.32427459046148405</v>
      </c>
    </row>
    <row r="16" spans="1:16" ht="20.100000000000001" customHeight="1" x14ac:dyDescent="0.25">
      <c r="A16" s="8" t="s">
        <v>173</v>
      </c>
      <c r="B16" s="19">
        <v>168793.2099999999</v>
      </c>
      <c r="C16" s="140">
        <v>183702.59999999995</v>
      </c>
      <c r="D16" s="247">
        <f t="shared" si="2"/>
        <v>8.0989163319595658E-2</v>
      </c>
      <c r="E16" s="215">
        <f t="shared" si="3"/>
        <v>8.567174398955231E-2</v>
      </c>
      <c r="F16" s="52">
        <f t="shared" si="4"/>
        <v>8.8329323199671669E-2</v>
      </c>
      <c r="H16" s="19">
        <v>15401.957999999995</v>
      </c>
      <c r="I16" s="140">
        <v>19544.930999999997</v>
      </c>
      <c r="J16" s="247">
        <f t="shared" si="5"/>
        <v>3.2966797778574579E-2</v>
      </c>
      <c r="K16" s="215">
        <f t="shared" si="6"/>
        <v>4.1765256008129581E-2</v>
      </c>
      <c r="L16" s="52">
        <f t="shared" si="7"/>
        <v>0.26899002061945648</v>
      </c>
      <c r="N16" s="27">
        <f t="shared" si="0"/>
        <v>0.91247497455614501</v>
      </c>
      <c r="O16" s="152">
        <f t="shared" si="1"/>
        <v>1.0639441684548832</v>
      </c>
      <c r="P16" s="52">
        <f t="shared" si="8"/>
        <v>0.16599818967354943</v>
      </c>
    </row>
    <row r="17" spans="1:16" ht="20.100000000000001" customHeight="1" x14ac:dyDescent="0.25">
      <c r="A17" s="8" t="s">
        <v>175</v>
      </c>
      <c r="B17" s="19">
        <v>56050.050000000025</v>
      </c>
      <c r="C17" s="140">
        <v>52459.810000000027</v>
      </c>
      <c r="D17" s="247">
        <f t="shared" si="2"/>
        <v>2.6893538273971489E-2</v>
      </c>
      <c r="E17" s="215">
        <f t="shared" si="3"/>
        <v>2.4465213949397338E-2</v>
      </c>
      <c r="F17" s="52">
        <f t="shared" si="4"/>
        <v>-6.4054180147921302E-2</v>
      </c>
      <c r="H17" s="19">
        <v>18139.758000000013</v>
      </c>
      <c r="I17" s="140">
        <v>17646.635999999999</v>
      </c>
      <c r="J17" s="247">
        <f t="shared" si="5"/>
        <v>3.8826864333630896E-2</v>
      </c>
      <c r="K17" s="215">
        <f t="shared" si="6"/>
        <v>3.7708819244349129E-2</v>
      </c>
      <c r="L17" s="52">
        <f t="shared" si="7"/>
        <v>-2.7184596398695814E-2</v>
      </c>
      <c r="N17" s="27">
        <f t="shared" si="0"/>
        <v>3.2363500121766182</v>
      </c>
      <c r="O17" s="152">
        <f t="shared" si="1"/>
        <v>3.36383909892163</v>
      </c>
      <c r="P17" s="52">
        <f t="shared" si="8"/>
        <v>3.9392861175503259E-2</v>
      </c>
    </row>
    <row r="18" spans="1:16" ht="20.100000000000001" customHeight="1" x14ac:dyDescent="0.25">
      <c r="A18" s="8" t="s">
        <v>176</v>
      </c>
      <c r="B18" s="19">
        <v>70704.930000000037</v>
      </c>
      <c r="C18" s="140">
        <v>67096.820000000022</v>
      </c>
      <c r="D18" s="247">
        <f t="shared" si="2"/>
        <v>3.3925139069697088E-2</v>
      </c>
      <c r="E18" s="215">
        <f t="shared" si="3"/>
        <v>3.1291345825007789E-2</v>
      </c>
      <c r="F18" s="52">
        <f t="shared" si="4"/>
        <v>-5.1030529271438543E-2</v>
      </c>
      <c r="H18" s="19">
        <v>16319.545999999998</v>
      </c>
      <c r="I18" s="140">
        <v>15322.715999999997</v>
      </c>
      <c r="J18" s="247">
        <f t="shared" si="5"/>
        <v>3.4930829756849475E-2</v>
      </c>
      <c r="K18" s="215">
        <f t="shared" si="6"/>
        <v>3.274287110452645E-2</v>
      </c>
      <c r="L18" s="52">
        <f t="shared" si="7"/>
        <v>-6.1081968824377948E-2</v>
      </c>
      <c r="N18" s="27">
        <f t="shared" si="0"/>
        <v>2.3081199571232149</v>
      </c>
      <c r="O18" s="152">
        <f t="shared" si="1"/>
        <v>2.2836724601851461</v>
      </c>
      <c r="P18" s="52">
        <f t="shared" si="8"/>
        <v>-1.0591952494765295E-2</v>
      </c>
    </row>
    <row r="19" spans="1:16" ht="20.100000000000001" customHeight="1" x14ac:dyDescent="0.25">
      <c r="A19" s="8" t="s">
        <v>169</v>
      </c>
      <c r="B19" s="19">
        <v>47751.930000000015</v>
      </c>
      <c r="C19" s="140">
        <v>40577.799999999988</v>
      </c>
      <c r="D19" s="247">
        <f t="shared" si="2"/>
        <v>2.2911993068891235E-2</v>
      </c>
      <c r="E19" s="215">
        <f t="shared" si="3"/>
        <v>1.8923906865004933E-2</v>
      </c>
      <c r="F19" s="52">
        <f t="shared" si="4"/>
        <v>-0.1502374877832168</v>
      </c>
      <c r="H19" s="19">
        <v>11706.861000000003</v>
      </c>
      <c r="I19" s="140">
        <v>10621.281999999996</v>
      </c>
      <c r="J19" s="247">
        <f t="shared" si="5"/>
        <v>2.5057704949518859E-2</v>
      </c>
      <c r="K19" s="215">
        <f t="shared" si="6"/>
        <v>2.2696450648228866E-2</v>
      </c>
      <c r="L19" s="52">
        <f t="shared" si="7"/>
        <v>-9.273015200231785E-2</v>
      </c>
      <c r="N19" s="27">
        <f t="shared" si="0"/>
        <v>2.4515995479135606</v>
      </c>
      <c r="O19" s="152">
        <f t="shared" si="1"/>
        <v>2.617510559961358</v>
      </c>
      <c r="P19" s="52">
        <f t="shared" si="8"/>
        <v>6.7674597259979222E-2</v>
      </c>
    </row>
    <row r="20" spans="1:16" ht="20.100000000000001" customHeight="1" x14ac:dyDescent="0.25">
      <c r="A20" s="8" t="s">
        <v>179</v>
      </c>
      <c r="B20" s="19">
        <v>26551.139999999989</v>
      </c>
      <c r="C20" s="140">
        <v>27418.689999999995</v>
      </c>
      <c r="D20" s="247">
        <f t="shared" si="2"/>
        <v>1.2739580068306357E-2</v>
      </c>
      <c r="E20" s="215">
        <f t="shared" si="3"/>
        <v>1.2787010038011972E-2</v>
      </c>
      <c r="F20" s="52">
        <f t="shared" si="4"/>
        <v>3.2674679881918703E-2</v>
      </c>
      <c r="H20" s="19">
        <v>7978.1359999999995</v>
      </c>
      <c r="I20" s="140">
        <v>8620.2669999999998</v>
      </c>
      <c r="J20" s="247">
        <f t="shared" si="5"/>
        <v>1.7076633773573852E-2</v>
      </c>
      <c r="K20" s="215">
        <f t="shared" si="6"/>
        <v>1.8420513130152836E-2</v>
      </c>
      <c r="L20" s="52">
        <f t="shared" si="7"/>
        <v>8.0486344178640271E-2</v>
      </c>
      <c r="N20" s="27">
        <f t="shared" si="0"/>
        <v>3.0048186254902816</v>
      </c>
      <c r="O20" s="152">
        <f t="shared" si="1"/>
        <v>3.1439383136101693</v>
      </c>
      <c r="P20" s="52">
        <f t="shared" si="8"/>
        <v>4.6298863744958403E-2</v>
      </c>
    </row>
    <row r="21" spans="1:16" ht="20.100000000000001" customHeight="1" x14ac:dyDescent="0.25">
      <c r="A21" s="8" t="s">
        <v>171</v>
      </c>
      <c r="B21" s="19">
        <v>23991.190000000006</v>
      </c>
      <c r="C21" s="140">
        <v>30616.060000000012</v>
      </c>
      <c r="D21" s="247">
        <f t="shared" si="2"/>
        <v>1.151128297839381E-2</v>
      </c>
      <c r="E21" s="215">
        <f t="shared" si="3"/>
        <v>1.4278138982729555E-2</v>
      </c>
      <c r="F21" s="52">
        <f t="shared" si="4"/>
        <v>0.27613761551636268</v>
      </c>
      <c r="H21" s="19">
        <v>6598.8009999999995</v>
      </c>
      <c r="I21" s="140">
        <v>7988.3950000000004</v>
      </c>
      <c r="J21" s="247">
        <f t="shared" si="5"/>
        <v>1.4124265119282612E-2</v>
      </c>
      <c r="K21" s="215">
        <f t="shared" si="6"/>
        <v>1.7070275779897223E-2</v>
      </c>
      <c r="L21" s="52">
        <f t="shared" si="7"/>
        <v>0.21058280133012058</v>
      </c>
      <c r="N21" s="27">
        <f t="shared" si="0"/>
        <v>2.7505100830763283</v>
      </c>
      <c r="O21" s="152">
        <f t="shared" si="1"/>
        <v>2.6092171886258382</v>
      </c>
      <c r="P21" s="52">
        <f t="shared" si="8"/>
        <v>-5.1369706048290512E-2</v>
      </c>
    </row>
    <row r="22" spans="1:16" ht="20.100000000000001" customHeight="1" x14ac:dyDescent="0.25">
      <c r="A22" s="8" t="s">
        <v>180</v>
      </c>
      <c r="B22" s="19">
        <v>37716.869999999995</v>
      </c>
      <c r="C22" s="140">
        <v>34042.080000000002</v>
      </c>
      <c r="D22" s="247">
        <f t="shared" si="2"/>
        <v>1.8097041606910367E-2</v>
      </c>
      <c r="E22" s="215">
        <f t="shared" si="3"/>
        <v>1.5875901389701939E-2</v>
      </c>
      <c r="F22" s="52">
        <f t="shared" si="4"/>
        <v>-9.7430937402811904E-2</v>
      </c>
      <c r="H22" s="19">
        <v>8207.345000000003</v>
      </c>
      <c r="I22" s="140">
        <v>7278.4619999999968</v>
      </c>
      <c r="J22" s="247">
        <f t="shared" si="5"/>
        <v>1.756723936748791E-2</v>
      </c>
      <c r="K22" s="215">
        <f t="shared" si="6"/>
        <v>1.5553231105059556E-2</v>
      </c>
      <c r="L22" s="52">
        <f t="shared" si="7"/>
        <v>-0.11317703837233671</v>
      </c>
      <c r="N22" s="27">
        <f t="shared" si="0"/>
        <v>2.1760408538672493</v>
      </c>
      <c r="O22" s="152">
        <f t="shared" si="1"/>
        <v>2.1380779317832506</v>
      </c>
      <c r="P22" s="52">
        <f t="shared" si="8"/>
        <v>-1.7445868268755726E-2</v>
      </c>
    </row>
    <row r="23" spans="1:16" ht="20.100000000000001" customHeight="1" x14ac:dyDescent="0.25">
      <c r="A23" s="8" t="s">
        <v>181</v>
      </c>
      <c r="B23" s="19">
        <v>30081.389999999996</v>
      </c>
      <c r="C23" s="140">
        <v>30075.740000000009</v>
      </c>
      <c r="D23" s="247">
        <f t="shared" si="2"/>
        <v>1.4433439636525975E-2</v>
      </c>
      <c r="E23" s="215">
        <f t="shared" si="3"/>
        <v>1.4026154760881661E-2</v>
      </c>
      <c r="F23" s="52">
        <f t="shared" si="4"/>
        <v>-1.8782376745180007E-4</v>
      </c>
      <c r="H23" s="19">
        <v>6629.2290000000003</v>
      </c>
      <c r="I23" s="140">
        <v>6463.0020000000004</v>
      </c>
      <c r="J23" s="247">
        <f t="shared" si="5"/>
        <v>1.4189394093326464E-2</v>
      </c>
      <c r="K23" s="215">
        <f t="shared" si="6"/>
        <v>1.3810687441723563E-2</v>
      </c>
      <c r="L23" s="52">
        <f t="shared" si="7"/>
        <v>-2.5074861646806869E-2</v>
      </c>
      <c r="N23" s="27">
        <f t="shared" si="0"/>
        <v>2.2037641877586109</v>
      </c>
      <c r="O23" s="152">
        <f t="shared" si="1"/>
        <v>2.148908721780411</v>
      </c>
      <c r="P23" s="52">
        <f t="shared" si="8"/>
        <v>-2.4891713134694286E-2</v>
      </c>
    </row>
    <row r="24" spans="1:16" ht="20.100000000000001" customHeight="1" x14ac:dyDescent="0.25">
      <c r="A24" s="8" t="s">
        <v>184</v>
      </c>
      <c r="B24" s="19">
        <v>65165.639999999992</v>
      </c>
      <c r="C24" s="140">
        <v>76039.489999999976</v>
      </c>
      <c r="D24" s="247">
        <f t="shared" si="2"/>
        <v>3.126731614847527E-2</v>
      </c>
      <c r="E24" s="215">
        <f t="shared" si="3"/>
        <v>3.5461859115636478E-2</v>
      </c>
      <c r="F24" s="52">
        <f t="shared" si="4"/>
        <v>0.16686477720467388</v>
      </c>
      <c r="H24" s="19">
        <v>5119.4339999999993</v>
      </c>
      <c r="I24" s="140">
        <v>5847.8099999999995</v>
      </c>
      <c r="J24" s="247">
        <f t="shared" si="5"/>
        <v>1.0957785069843667E-2</v>
      </c>
      <c r="K24" s="215">
        <f t="shared" si="6"/>
        <v>1.2496093321429492E-2</v>
      </c>
      <c r="L24" s="52">
        <f t="shared" si="7"/>
        <v>0.14227666574078313</v>
      </c>
      <c r="N24" s="27">
        <f t="shared" si="0"/>
        <v>0.7856032719083248</v>
      </c>
      <c r="O24" s="152">
        <f t="shared" si="1"/>
        <v>0.76904908225975754</v>
      </c>
      <c r="P24" s="52">
        <f t="shared" si="8"/>
        <v>-2.1071945905157874E-2</v>
      </c>
    </row>
    <row r="25" spans="1:16" ht="20.100000000000001" customHeight="1" x14ac:dyDescent="0.25">
      <c r="A25" s="8" t="s">
        <v>177</v>
      </c>
      <c r="B25" s="19">
        <v>21037.169999999995</v>
      </c>
      <c r="C25" s="140">
        <v>20793.330000000002</v>
      </c>
      <c r="D25" s="247">
        <f t="shared" si="2"/>
        <v>1.009390601027197E-2</v>
      </c>
      <c r="E25" s="215">
        <f t="shared" si="3"/>
        <v>9.6971999549830996E-3</v>
      </c>
      <c r="F25" s="52">
        <f t="shared" si="4"/>
        <v>-1.1590912656027066E-2</v>
      </c>
      <c r="H25" s="19">
        <v>4536.2859999999991</v>
      </c>
      <c r="I25" s="140">
        <v>4500.9970000000021</v>
      </c>
      <c r="J25" s="247">
        <f t="shared" si="5"/>
        <v>9.7095981710753256E-3</v>
      </c>
      <c r="K25" s="215">
        <f t="shared" si="6"/>
        <v>9.6181097798105977E-3</v>
      </c>
      <c r="L25" s="52">
        <f t="shared" si="7"/>
        <v>-7.7792714127806403E-3</v>
      </c>
      <c r="N25" s="27">
        <f t="shared" si="0"/>
        <v>2.1563195049524246</v>
      </c>
      <c r="O25" s="152">
        <f t="shared" si="1"/>
        <v>2.1646350055522618</v>
      </c>
      <c r="P25" s="52">
        <f t="shared" si="8"/>
        <v>3.8563397403487652E-3</v>
      </c>
    </row>
    <row r="26" spans="1:16" ht="20.100000000000001" customHeight="1" x14ac:dyDescent="0.25">
      <c r="A26" s="8" t="s">
        <v>183</v>
      </c>
      <c r="B26" s="19">
        <v>12180.400000000001</v>
      </c>
      <c r="C26" s="140">
        <v>12733.840000000002</v>
      </c>
      <c r="D26" s="247">
        <f t="shared" si="2"/>
        <v>5.8443133162643431E-3</v>
      </c>
      <c r="E26" s="215">
        <f t="shared" si="3"/>
        <v>5.938567448059642E-3</v>
      </c>
      <c r="F26" s="52">
        <f t="shared" si="4"/>
        <v>4.5436931463662969E-2</v>
      </c>
      <c r="H26" s="19">
        <v>4005.6799999999985</v>
      </c>
      <c r="I26" s="140">
        <v>4310.5519999999988</v>
      </c>
      <c r="J26" s="247">
        <f t="shared" si="5"/>
        <v>8.5738736935706879E-3</v>
      </c>
      <c r="K26" s="215">
        <f t="shared" si="6"/>
        <v>9.2111508511518898E-3</v>
      </c>
      <c r="L26" s="52">
        <f t="shared" si="7"/>
        <v>7.6109923908050672E-2</v>
      </c>
      <c r="N26" s="27">
        <f t="shared" si="0"/>
        <v>3.2886276312764751</v>
      </c>
      <c r="O26" s="152">
        <f t="shared" si="1"/>
        <v>3.3851155660821859</v>
      </c>
      <c r="P26" s="52">
        <f t="shared" si="8"/>
        <v>2.9339878400358513E-2</v>
      </c>
    </row>
    <row r="27" spans="1:16" ht="20.100000000000001" customHeight="1" x14ac:dyDescent="0.25">
      <c r="A27" s="8" t="s">
        <v>178</v>
      </c>
      <c r="B27" s="19">
        <v>1920.5</v>
      </c>
      <c r="C27" s="140">
        <v>2029.1499999999992</v>
      </c>
      <c r="D27" s="247">
        <f t="shared" si="2"/>
        <v>9.2148071688004244E-4</v>
      </c>
      <c r="E27" s="215">
        <f t="shared" si="3"/>
        <v>9.4631659713253938E-4</v>
      </c>
      <c r="F27" s="52">
        <f t="shared" si="4"/>
        <v>5.6573808903930843E-2</v>
      </c>
      <c r="H27" s="19">
        <v>3826.0969999999998</v>
      </c>
      <c r="I27" s="140">
        <v>4159.8489999999983</v>
      </c>
      <c r="J27" s="247">
        <f t="shared" si="5"/>
        <v>8.1894890299149554E-3</v>
      </c>
      <c r="K27" s="215">
        <f t="shared" si="6"/>
        <v>8.889115977956729E-3</v>
      </c>
      <c r="L27" s="52">
        <f t="shared" si="7"/>
        <v>8.7230407383816613E-2</v>
      </c>
      <c r="N27" s="27">
        <f t="shared" si="0"/>
        <v>19.922400416558187</v>
      </c>
      <c r="O27" s="152">
        <f t="shared" si="1"/>
        <v>20.500450927728359</v>
      </c>
      <c r="P27" s="52">
        <f t="shared" si="8"/>
        <v>2.9015103555981872E-2</v>
      </c>
    </row>
    <row r="28" spans="1:16" ht="20.100000000000001" customHeight="1" x14ac:dyDescent="0.25">
      <c r="A28" s="8" t="s">
        <v>185</v>
      </c>
      <c r="B28" s="19">
        <v>16874.729999999996</v>
      </c>
      <c r="C28" s="140">
        <v>20611.699999999993</v>
      </c>
      <c r="D28" s="247">
        <f t="shared" si="2"/>
        <v>8.0967135108342379E-3</v>
      </c>
      <c r="E28" s="215">
        <f t="shared" si="3"/>
        <v>9.6124947909798503E-3</v>
      </c>
      <c r="F28" s="52">
        <f t="shared" si="4"/>
        <v>0.22145361733195129</v>
      </c>
      <c r="H28" s="19">
        <v>3405.2570000000005</v>
      </c>
      <c r="I28" s="140">
        <v>4142.4210000000003</v>
      </c>
      <c r="J28" s="247">
        <f t="shared" si="5"/>
        <v>7.2887108835821782E-3</v>
      </c>
      <c r="K28" s="215">
        <f t="shared" si="6"/>
        <v>8.8518743585460687E-3</v>
      </c>
      <c r="L28" s="52">
        <f t="shared" si="7"/>
        <v>0.21647822763450736</v>
      </c>
      <c r="N28" s="27">
        <f t="shared" si="0"/>
        <v>2.0179623614718585</v>
      </c>
      <c r="O28" s="152">
        <f t="shared" si="1"/>
        <v>2.0097425248766485</v>
      </c>
      <c r="P28" s="52">
        <f t="shared" si="8"/>
        <v>-4.0733349403081036E-3</v>
      </c>
    </row>
    <row r="29" spans="1:16" ht="20.100000000000001" customHeight="1" x14ac:dyDescent="0.25">
      <c r="A29" s="8" t="s">
        <v>182</v>
      </c>
      <c r="B29" s="19">
        <v>15214.24</v>
      </c>
      <c r="C29" s="140">
        <v>12981.179999999995</v>
      </c>
      <c r="D29" s="247">
        <f t="shared" si="2"/>
        <v>7.2999889518276578E-3</v>
      </c>
      <c r="E29" s="215">
        <f t="shared" si="3"/>
        <v>6.0539171990069626E-3</v>
      </c>
      <c r="F29" s="52">
        <f>(C29-B29)/B29</f>
        <v>-0.14677433772570991</v>
      </c>
      <c r="H29" s="19">
        <v>4625.835</v>
      </c>
      <c r="I29" s="140">
        <v>3944.0699999999997</v>
      </c>
      <c r="J29" s="247">
        <f t="shared" si="5"/>
        <v>9.9012714488672538E-3</v>
      </c>
      <c r="K29" s="215">
        <f t="shared" si="6"/>
        <v>8.4280212226885663E-3</v>
      </c>
      <c r="L29" s="52">
        <f>(I29-H29)/H29</f>
        <v>-0.14738204021544227</v>
      </c>
      <c r="N29" s="27">
        <f t="shared" si="0"/>
        <v>3.0404640652441399</v>
      </c>
      <c r="O29" s="152">
        <f t="shared" si="1"/>
        <v>3.0382985213979019</v>
      </c>
      <c r="P29" s="52">
        <f>(O29-N29)/N29</f>
        <v>-7.1224122363180422E-4</v>
      </c>
    </row>
    <row r="30" spans="1:16" ht="20.100000000000001" customHeight="1" x14ac:dyDescent="0.25">
      <c r="A30" s="8" t="s">
        <v>187</v>
      </c>
      <c r="B30" s="19">
        <v>11230.910000000002</v>
      </c>
      <c r="C30" s="140">
        <v>9126.6600000000035</v>
      </c>
      <c r="D30" s="247">
        <f t="shared" si="2"/>
        <v>5.3887357448660451E-3</v>
      </c>
      <c r="E30" s="215">
        <f t="shared" si="3"/>
        <v>4.2563190667943077E-3</v>
      </c>
      <c r="F30" s="52">
        <f t="shared" si="4"/>
        <v>-0.18736237758115754</v>
      </c>
      <c r="H30" s="19">
        <v>3854.703</v>
      </c>
      <c r="I30" s="140">
        <v>3412.4380000000006</v>
      </c>
      <c r="J30" s="247">
        <f t="shared" si="5"/>
        <v>8.2507181422949473E-3</v>
      </c>
      <c r="K30" s="215">
        <f t="shared" si="6"/>
        <v>7.291985153688685E-3</v>
      </c>
      <c r="L30" s="52">
        <f t="shared" si="7"/>
        <v>-0.11473387184434168</v>
      </c>
      <c r="N30" s="27">
        <f t="shared" si="0"/>
        <v>3.4322267741438579</v>
      </c>
      <c r="O30" s="152">
        <f t="shared" si="1"/>
        <v>3.7389778955280457</v>
      </c>
      <c r="P30" s="52">
        <f t="shared" si="8"/>
        <v>8.9373791876180581E-2</v>
      </c>
    </row>
    <row r="31" spans="1:16" ht="20.100000000000001" customHeight="1" x14ac:dyDescent="0.25">
      <c r="A31" s="8" t="s">
        <v>186</v>
      </c>
      <c r="B31" s="19">
        <v>12767.71</v>
      </c>
      <c r="C31" s="140">
        <v>10944.63</v>
      </c>
      <c r="D31" s="247">
        <f t="shared" si="2"/>
        <v>6.1261122435389151E-3</v>
      </c>
      <c r="E31" s="215">
        <f t="shared" si="3"/>
        <v>5.1041495298399372E-3</v>
      </c>
      <c r="F31" s="52">
        <f t="shared" si="4"/>
        <v>-0.14278833087530968</v>
      </c>
      <c r="H31" s="19">
        <v>3774.6600000000012</v>
      </c>
      <c r="I31" s="140">
        <v>3349.3419999999992</v>
      </c>
      <c r="J31" s="247">
        <f t="shared" si="5"/>
        <v>8.0793917827119387E-3</v>
      </c>
      <c r="K31" s="215">
        <f t="shared" si="6"/>
        <v>7.1571563025103922E-3</v>
      </c>
      <c r="L31" s="52">
        <f t="shared" si="7"/>
        <v>-0.11267716827475903</v>
      </c>
      <c r="N31" s="27">
        <f t="shared" si="0"/>
        <v>2.9564111340248185</v>
      </c>
      <c r="O31" s="152">
        <f t="shared" si="1"/>
        <v>3.0602606026882584</v>
      </c>
      <c r="P31" s="52">
        <f t="shared" si="8"/>
        <v>3.512686969287003E-2</v>
      </c>
    </row>
    <row r="32" spans="1:16" ht="20.100000000000001" customHeight="1" thickBot="1" x14ac:dyDescent="0.3">
      <c r="A32" s="8" t="s">
        <v>17</v>
      </c>
      <c r="B32" s="19">
        <f>B33-SUM(B7:B31)</f>
        <v>198625.82000000053</v>
      </c>
      <c r="C32" s="140">
        <f>C33-SUM(C7:C31)</f>
        <v>207839.73999999976</v>
      </c>
      <c r="D32" s="247">
        <f t="shared" si="2"/>
        <v>9.5303235097363589E-2</v>
      </c>
      <c r="E32" s="215">
        <f t="shared" si="3"/>
        <v>9.6928366806648888E-2</v>
      </c>
      <c r="F32" s="52">
        <f t="shared" si="4"/>
        <v>4.6388329573663699E-2</v>
      </c>
      <c r="H32" s="19">
        <f>H33-SUM(H7:H31)</f>
        <v>43849.405999999901</v>
      </c>
      <c r="I32" s="142">
        <f>I33-SUM(I7:I31)</f>
        <v>46078.244999999821</v>
      </c>
      <c r="J32" s="247">
        <f t="shared" si="5"/>
        <v>9.3856540857507345E-2</v>
      </c>
      <c r="K32" s="215">
        <f t="shared" si="6"/>
        <v>9.8463877863283811E-2</v>
      </c>
      <c r="L32" s="52">
        <f t="shared" si="7"/>
        <v>5.0829400060742554E-2</v>
      </c>
      <c r="N32" s="27">
        <f t="shared" si="0"/>
        <v>2.2076387651917448</v>
      </c>
      <c r="O32" s="152">
        <f t="shared" si="1"/>
        <v>2.2170084027241312</v>
      </c>
      <c r="P32" s="52">
        <f t="shared" si="8"/>
        <v>4.2441896202038282E-3</v>
      </c>
    </row>
    <row r="33" spans="1:16" ht="26.25" customHeight="1" thickBot="1" x14ac:dyDescent="0.3">
      <c r="A33" s="12" t="s">
        <v>18</v>
      </c>
      <c r="B33" s="17">
        <v>2084145.6199999994</v>
      </c>
      <c r="C33" s="145">
        <v>2144261.2399999998</v>
      </c>
      <c r="D33" s="243">
        <f>SUM(D7:D32)</f>
        <v>1.0000000000000002</v>
      </c>
      <c r="E33" s="244">
        <f>SUM(E7:E32)</f>
        <v>1.0000000000000002</v>
      </c>
      <c r="F33" s="57">
        <f t="shared" si="4"/>
        <v>2.8844251295646203E-2</v>
      </c>
      <c r="G33" s="1"/>
      <c r="H33" s="17">
        <v>467196.05899999989</v>
      </c>
      <c r="I33" s="145">
        <v>467971.05699999991</v>
      </c>
      <c r="J33" s="243">
        <f>SUM(J7:J32)</f>
        <v>1</v>
      </c>
      <c r="K33" s="244">
        <f>SUM(K7:K32)</f>
        <v>0.99999999999999967</v>
      </c>
      <c r="L33" s="57">
        <f t="shared" si="7"/>
        <v>1.6588282051412202E-3</v>
      </c>
      <c r="N33" s="29">
        <f t="shared" si="0"/>
        <v>2.2416670625922963</v>
      </c>
      <c r="O33" s="146">
        <f t="shared" si="1"/>
        <v>2.1824349023815772</v>
      </c>
      <c r="P33" s="57">
        <f t="shared" si="8"/>
        <v>-2.6423263828582177E-2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jan-set</v>
      </c>
      <c r="C37" s="364"/>
      <c r="D37" s="370" t="str">
        <f>B37</f>
        <v>jan-set</v>
      </c>
      <c r="E37" s="364"/>
      <c r="F37" s="131" t="str">
        <f>F5</f>
        <v>2025/2024</v>
      </c>
      <c r="H37" s="359" t="str">
        <f>B5</f>
        <v>jan-set</v>
      </c>
      <c r="I37" s="364"/>
      <c r="J37" s="370" t="str">
        <f>H37</f>
        <v>jan-set</v>
      </c>
      <c r="K37" s="360"/>
      <c r="L37" s="131" t="str">
        <f>F37</f>
        <v>2025/2024</v>
      </c>
      <c r="N37" s="359" t="str">
        <f>B5</f>
        <v>jan-set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172</v>
      </c>
      <c r="B39" s="39">
        <v>113738.73</v>
      </c>
      <c r="C39" s="147">
        <v>108454.53</v>
      </c>
      <c r="D39" s="247">
        <f t="shared" ref="D39:D61" si="9">B39/$B$62</f>
        <v>0.14050860333877074</v>
      </c>
      <c r="E39" s="246">
        <f t="shared" ref="E39:E61" si="10">C39/$C$62</f>
        <v>0.13210138940983557</v>
      </c>
      <c r="F39" s="52">
        <f>(C39-B39)/B39</f>
        <v>-4.6459108520026535E-2</v>
      </c>
      <c r="H39" s="39">
        <v>25552.181000000004</v>
      </c>
      <c r="I39" s="147">
        <v>25011.288</v>
      </c>
      <c r="J39" s="247">
        <f t="shared" ref="J39:J61" si="11">H39/$H$62</f>
        <v>0.16528103126146437</v>
      </c>
      <c r="K39" s="246">
        <f t="shared" ref="K39:K61" si="12">I39/$I$62</f>
        <v>0.15717437721037866</v>
      </c>
      <c r="L39" s="52">
        <f>(I39-H39)/H39</f>
        <v>-2.1168173472158935E-2</v>
      </c>
      <c r="N39" s="27">
        <f t="shared" ref="N39:N62" si="13">(H39/B39)*10</f>
        <v>2.2465681654789011</v>
      </c>
      <c r="O39" s="151">
        <f t="shared" ref="O39:O62" si="14">(I39/C39)*10</f>
        <v>2.3061542934167893</v>
      </c>
      <c r="P39" s="61">
        <f t="shared" si="8"/>
        <v>2.6523178265185743E-2</v>
      </c>
    </row>
    <row r="40" spans="1:16" ht="20.100000000000001" customHeight="1" x14ac:dyDescent="0.25">
      <c r="A40" s="38" t="s">
        <v>170</v>
      </c>
      <c r="B40" s="19">
        <v>128803.01999999996</v>
      </c>
      <c r="C40" s="140">
        <v>127500.77999999988</v>
      </c>
      <c r="D40" s="247">
        <f t="shared" si="9"/>
        <v>0.15911846779030989</v>
      </c>
      <c r="E40" s="215">
        <f t="shared" si="10"/>
        <v>0.15530038430702489</v>
      </c>
      <c r="F40" s="52">
        <f t="shared" ref="F40:F62" si="15">(C40-B40)/B40</f>
        <v>-1.0110321947420786E-2</v>
      </c>
      <c r="H40" s="19">
        <v>22873.270000000004</v>
      </c>
      <c r="I40" s="140">
        <v>23266.867999999999</v>
      </c>
      <c r="J40" s="247">
        <f t="shared" si="11"/>
        <v>0.14795283635169598</v>
      </c>
      <c r="K40" s="215">
        <f t="shared" si="12"/>
        <v>0.14621220176810118</v>
      </c>
      <c r="L40" s="52">
        <f t="shared" ref="L40:L62" si="16">(I40-H40)/H40</f>
        <v>1.7207771341832385E-2</v>
      </c>
      <c r="N40" s="27">
        <f t="shared" si="13"/>
        <v>1.7758333616711792</v>
      </c>
      <c r="O40" s="152">
        <f t="shared" si="14"/>
        <v>1.8248412284222904</v>
      </c>
      <c r="P40" s="52">
        <f t="shared" si="8"/>
        <v>2.7597108945510186E-2</v>
      </c>
    </row>
    <row r="41" spans="1:16" ht="20.100000000000001" customHeight="1" x14ac:dyDescent="0.25">
      <c r="A41" s="38" t="s">
        <v>163</v>
      </c>
      <c r="B41" s="19">
        <v>103549.17999999996</v>
      </c>
      <c r="C41" s="140">
        <v>111891.28</v>
      </c>
      <c r="D41" s="247">
        <f t="shared" si="9"/>
        <v>0.12792081165909774</v>
      </c>
      <c r="E41" s="215">
        <f t="shared" si="10"/>
        <v>0.13628747043433731</v>
      </c>
      <c r="F41" s="52">
        <f t="shared" si="15"/>
        <v>8.056171956166179E-2</v>
      </c>
      <c r="H41" s="19">
        <v>19447.780999999999</v>
      </c>
      <c r="I41" s="140">
        <v>20859.006999999998</v>
      </c>
      <c r="J41" s="247">
        <f t="shared" si="11"/>
        <v>0.12579549665162093</v>
      </c>
      <c r="K41" s="215">
        <f t="shared" si="12"/>
        <v>0.13108087174286781</v>
      </c>
      <c r="L41" s="52">
        <f t="shared" si="16"/>
        <v>7.2564885423174949E-2</v>
      </c>
      <c r="N41" s="27">
        <f t="shared" si="13"/>
        <v>1.8781202323379098</v>
      </c>
      <c r="O41" s="152">
        <f t="shared" si="14"/>
        <v>1.8642209652083699</v>
      </c>
      <c r="P41" s="52">
        <f t="shared" si="8"/>
        <v>-7.4006269088736287E-3</v>
      </c>
    </row>
    <row r="42" spans="1:16" ht="20.100000000000001" customHeight="1" x14ac:dyDescent="0.25">
      <c r="A42" s="38" t="s">
        <v>173</v>
      </c>
      <c r="B42" s="19">
        <v>168793.2099999999</v>
      </c>
      <c r="C42" s="140">
        <v>183702.59999999995</v>
      </c>
      <c r="D42" s="247">
        <f t="shared" si="9"/>
        <v>0.20852086347515766</v>
      </c>
      <c r="E42" s="215">
        <f t="shared" si="10"/>
        <v>0.22375615567371188</v>
      </c>
      <c r="F42" s="52">
        <f t="shared" si="15"/>
        <v>8.8329323199671669E-2</v>
      </c>
      <c r="H42" s="19">
        <v>15401.957999999995</v>
      </c>
      <c r="I42" s="140">
        <v>19544.930999999997</v>
      </c>
      <c r="J42" s="247">
        <f t="shared" si="11"/>
        <v>9.9625605410581589E-2</v>
      </c>
      <c r="K42" s="215">
        <f t="shared" si="12"/>
        <v>0.1228230372440165</v>
      </c>
      <c r="L42" s="52">
        <f t="shared" si="16"/>
        <v>0.26899002061945648</v>
      </c>
      <c r="N42" s="27">
        <f t="shared" si="13"/>
        <v>0.91247497455614501</v>
      </c>
      <c r="O42" s="152">
        <f t="shared" si="14"/>
        <v>1.0639441684548832</v>
      </c>
      <c r="P42" s="52">
        <f t="shared" si="8"/>
        <v>0.16599818967354943</v>
      </c>
    </row>
    <row r="43" spans="1:16" ht="20.100000000000001" customHeight="1" x14ac:dyDescent="0.25">
      <c r="A43" s="38" t="s">
        <v>176</v>
      </c>
      <c r="B43" s="19">
        <v>70704.930000000037</v>
      </c>
      <c r="C43" s="140">
        <v>67096.820000000022</v>
      </c>
      <c r="D43" s="247">
        <f t="shared" si="9"/>
        <v>8.734624488479481E-2</v>
      </c>
      <c r="E43" s="215">
        <f t="shared" si="10"/>
        <v>8.1726260276833496E-2</v>
      </c>
      <c r="F43" s="52">
        <f t="shared" si="15"/>
        <v>-5.1030529271438543E-2</v>
      </c>
      <c r="H43" s="19">
        <v>16319.545999999998</v>
      </c>
      <c r="I43" s="140">
        <v>15322.715999999997</v>
      </c>
      <c r="J43" s="247">
        <f t="shared" si="11"/>
        <v>0.10556090662471845</v>
      </c>
      <c r="K43" s="215">
        <f t="shared" si="12"/>
        <v>9.6290056892372106E-2</v>
      </c>
      <c r="L43" s="52">
        <f t="shared" si="16"/>
        <v>-6.1081968824377948E-2</v>
      </c>
      <c r="N43" s="27">
        <f t="shared" si="13"/>
        <v>2.3081199571232149</v>
      </c>
      <c r="O43" s="152">
        <f t="shared" si="14"/>
        <v>2.2836724601851461</v>
      </c>
      <c r="P43" s="52">
        <f t="shared" si="8"/>
        <v>-1.0591952494765295E-2</v>
      </c>
    </row>
    <row r="44" spans="1:16" ht="20.100000000000001" customHeight="1" x14ac:dyDescent="0.25">
      <c r="A44" s="38" t="s">
        <v>169</v>
      </c>
      <c r="B44" s="19">
        <v>47751.930000000015</v>
      </c>
      <c r="C44" s="140">
        <v>40577.799999999988</v>
      </c>
      <c r="D44" s="247">
        <f t="shared" si="9"/>
        <v>5.8990961047575875E-2</v>
      </c>
      <c r="E44" s="215">
        <f t="shared" si="10"/>
        <v>4.9425171629017474E-2</v>
      </c>
      <c r="F44" s="52">
        <f t="shared" si="15"/>
        <v>-0.1502374877832168</v>
      </c>
      <c r="H44" s="19">
        <v>11706.861000000003</v>
      </c>
      <c r="I44" s="140">
        <v>10621.281999999996</v>
      </c>
      <c r="J44" s="247">
        <f t="shared" si="11"/>
        <v>7.5724340670356799E-2</v>
      </c>
      <c r="K44" s="215">
        <f t="shared" si="12"/>
        <v>6.6745598368456852E-2</v>
      </c>
      <c r="L44" s="52">
        <f t="shared" si="16"/>
        <v>-9.273015200231785E-2</v>
      </c>
      <c r="N44" s="27">
        <f t="shared" si="13"/>
        <v>2.4515995479135606</v>
      </c>
      <c r="O44" s="152">
        <f t="shared" si="14"/>
        <v>2.617510559961358</v>
      </c>
      <c r="P44" s="52">
        <f t="shared" si="8"/>
        <v>6.7674597259979222E-2</v>
      </c>
    </row>
    <row r="45" spans="1:16" ht="20.100000000000001" customHeight="1" x14ac:dyDescent="0.25">
      <c r="A45" s="38" t="s">
        <v>171</v>
      </c>
      <c r="B45" s="19">
        <v>23991.190000000006</v>
      </c>
      <c r="C45" s="140">
        <v>30616.060000000012</v>
      </c>
      <c r="D45" s="247">
        <f t="shared" si="9"/>
        <v>2.9637825209891867E-2</v>
      </c>
      <c r="E45" s="215">
        <f t="shared" si="10"/>
        <v>3.7291425856115848E-2</v>
      </c>
      <c r="F45" s="52">
        <f t="shared" si="15"/>
        <v>0.27613761551636268</v>
      </c>
      <c r="H45" s="19">
        <v>6598.8009999999995</v>
      </c>
      <c r="I45" s="140">
        <v>7988.3950000000004</v>
      </c>
      <c r="J45" s="247">
        <f t="shared" si="11"/>
        <v>4.2683504565390412E-2</v>
      </c>
      <c r="K45" s="215">
        <f t="shared" si="12"/>
        <v>5.0200173978865177E-2</v>
      </c>
      <c r="L45" s="52">
        <f t="shared" si="16"/>
        <v>0.21058280133012058</v>
      </c>
      <c r="N45" s="27">
        <f t="shared" si="13"/>
        <v>2.7505100830763283</v>
      </c>
      <c r="O45" s="152">
        <f t="shared" si="14"/>
        <v>2.6092171886258382</v>
      </c>
      <c r="P45" s="52">
        <f t="shared" si="8"/>
        <v>-5.1369706048290512E-2</v>
      </c>
    </row>
    <row r="46" spans="1:16" ht="20.100000000000001" customHeight="1" x14ac:dyDescent="0.25">
      <c r="A46" s="38" t="s">
        <v>180</v>
      </c>
      <c r="B46" s="19">
        <v>37716.869999999995</v>
      </c>
      <c r="C46" s="140">
        <v>34042.080000000002</v>
      </c>
      <c r="D46" s="247">
        <f t="shared" si="9"/>
        <v>4.6594020576895684E-2</v>
      </c>
      <c r="E46" s="215">
        <f t="shared" si="10"/>
        <v>4.1464437367445837E-2</v>
      </c>
      <c r="F46" s="52">
        <f t="shared" si="15"/>
        <v>-9.7430937402811904E-2</v>
      </c>
      <c r="H46" s="19">
        <v>8207.345000000003</v>
      </c>
      <c r="I46" s="140">
        <v>7278.4619999999968</v>
      </c>
      <c r="J46" s="247">
        <f t="shared" si="11"/>
        <v>5.308816674078129E-2</v>
      </c>
      <c r="K46" s="215">
        <f t="shared" si="12"/>
        <v>4.5738857267143003E-2</v>
      </c>
      <c r="L46" s="52">
        <f t="shared" si="16"/>
        <v>-0.11317703837233671</v>
      </c>
      <c r="N46" s="27">
        <f t="shared" si="13"/>
        <v>2.1760408538672493</v>
      </c>
      <c r="O46" s="152">
        <f t="shared" si="14"/>
        <v>2.1380779317832506</v>
      </c>
      <c r="P46" s="52">
        <f t="shared" si="8"/>
        <v>-1.7445868268755726E-2</v>
      </c>
    </row>
    <row r="47" spans="1:16" ht="20.100000000000001" customHeight="1" x14ac:dyDescent="0.25">
      <c r="A47" s="38" t="s">
        <v>181</v>
      </c>
      <c r="B47" s="19">
        <v>30081.389999999996</v>
      </c>
      <c r="C47" s="140">
        <v>30075.740000000009</v>
      </c>
      <c r="D47" s="247">
        <f t="shared" si="9"/>
        <v>3.7161432129485396E-2</v>
      </c>
      <c r="E47" s="215">
        <f t="shared" si="10"/>
        <v>3.6633297304676619E-2</v>
      </c>
      <c r="F47" s="52">
        <f t="shared" si="15"/>
        <v>-1.8782376745180007E-4</v>
      </c>
      <c r="H47" s="19">
        <v>6629.2290000000003</v>
      </c>
      <c r="I47" s="140">
        <v>6463.0020000000004</v>
      </c>
      <c r="J47" s="247">
        <f t="shared" si="11"/>
        <v>4.2880324211401213E-2</v>
      </c>
      <c r="K47" s="215">
        <f t="shared" si="12"/>
        <v>4.0614394359036278E-2</v>
      </c>
      <c r="L47" s="52">
        <f t="shared" si="16"/>
        <v>-2.5074861646806869E-2</v>
      </c>
      <c r="N47" s="27">
        <f t="shared" si="13"/>
        <v>2.2037641877586109</v>
      </c>
      <c r="O47" s="152">
        <f t="shared" si="14"/>
        <v>2.148908721780411</v>
      </c>
      <c r="P47" s="52">
        <f t="shared" si="8"/>
        <v>-2.4891713134694286E-2</v>
      </c>
    </row>
    <row r="48" spans="1:16" ht="20.100000000000001" customHeight="1" x14ac:dyDescent="0.25">
      <c r="A48" s="38" t="s">
        <v>177</v>
      </c>
      <c r="B48" s="19">
        <v>21037.169999999995</v>
      </c>
      <c r="C48" s="140">
        <v>20793.330000000002</v>
      </c>
      <c r="D48" s="247">
        <f t="shared" si="9"/>
        <v>2.5988538599826878E-2</v>
      </c>
      <c r="E48" s="215">
        <f t="shared" si="10"/>
        <v>2.5326999097752916E-2</v>
      </c>
      <c r="F48" s="52">
        <f t="shared" si="15"/>
        <v>-1.1590912656027066E-2</v>
      </c>
      <c r="H48" s="19">
        <v>4536.2859999999991</v>
      </c>
      <c r="I48" s="140">
        <v>4500.9970000000021</v>
      </c>
      <c r="J48" s="247">
        <f t="shared" si="11"/>
        <v>2.9342388744700222E-2</v>
      </c>
      <c r="K48" s="215">
        <f t="shared" si="12"/>
        <v>2.8284884820837016E-2</v>
      </c>
      <c r="L48" s="52">
        <f t="shared" si="16"/>
        <v>-7.7792714127806403E-3</v>
      </c>
      <c r="N48" s="27">
        <f t="shared" si="13"/>
        <v>2.1563195049524246</v>
      </c>
      <c r="O48" s="152">
        <f t="shared" si="14"/>
        <v>2.1646350055522618</v>
      </c>
      <c r="P48" s="52">
        <f t="shared" si="8"/>
        <v>3.8563397403487652E-3</v>
      </c>
    </row>
    <row r="49" spans="1:16" ht="20.100000000000001" customHeight="1" x14ac:dyDescent="0.25">
      <c r="A49" s="38" t="s">
        <v>182</v>
      </c>
      <c r="B49" s="19">
        <v>15214.24</v>
      </c>
      <c r="C49" s="140">
        <v>12981.179999999995</v>
      </c>
      <c r="D49" s="247">
        <f t="shared" si="9"/>
        <v>1.879510711312549E-2</v>
      </c>
      <c r="E49" s="215">
        <f t="shared" si="10"/>
        <v>1.5811528704049234E-2</v>
      </c>
      <c r="F49" s="52">
        <f t="shared" si="15"/>
        <v>-0.14677433772570991</v>
      </c>
      <c r="H49" s="19">
        <v>4625.835</v>
      </c>
      <c r="I49" s="140">
        <v>3944.0699999999997</v>
      </c>
      <c r="J49" s="247">
        <f t="shared" si="11"/>
        <v>2.9921625056012868E-2</v>
      </c>
      <c r="K49" s="215">
        <f t="shared" si="12"/>
        <v>2.4785078878150461E-2</v>
      </c>
      <c r="L49" s="52">
        <f t="shared" si="16"/>
        <v>-0.14738204021544227</v>
      </c>
      <c r="N49" s="27">
        <f t="shared" si="13"/>
        <v>3.0404640652441399</v>
      </c>
      <c r="O49" s="152">
        <f t="shared" si="14"/>
        <v>3.0382985213979019</v>
      </c>
      <c r="P49" s="52">
        <f t="shared" si="8"/>
        <v>-7.1224122363180422E-4</v>
      </c>
    </row>
    <row r="50" spans="1:16" ht="20.100000000000001" customHeight="1" x14ac:dyDescent="0.25">
      <c r="A50" s="38" t="s">
        <v>186</v>
      </c>
      <c r="B50" s="19">
        <v>12767.71</v>
      </c>
      <c r="C50" s="140">
        <v>10944.63</v>
      </c>
      <c r="D50" s="247">
        <f t="shared" si="9"/>
        <v>1.5772754803350247E-2</v>
      </c>
      <c r="E50" s="215">
        <f t="shared" si="10"/>
        <v>1.3330939976196186E-2</v>
      </c>
      <c r="F50" s="52">
        <f t="shared" si="15"/>
        <v>-0.14278833087530968</v>
      </c>
      <c r="H50" s="19">
        <v>3774.6600000000012</v>
      </c>
      <c r="I50" s="140">
        <v>3349.3419999999992</v>
      </c>
      <c r="J50" s="247">
        <f t="shared" si="11"/>
        <v>2.4415907881264586E-2</v>
      </c>
      <c r="K50" s="215">
        <f t="shared" si="12"/>
        <v>2.1047726247227408E-2</v>
      </c>
      <c r="L50" s="52">
        <f t="shared" si="16"/>
        <v>-0.11267716827475903</v>
      </c>
      <c r="N50" s="27">
        <f t="shared" si="13"/>
        <v>2.9564111340248185</v>
      </c>
      <c r="O50" s="152">
        <f t="shared" si="14"/>
        <v>3.0602606026882584</v>
      </c>
      <c r="P50" s="52">
        <f t="shared" si="8"/>
        <v>3.512686969287003E-2</v>
      </c>
    </row>
    <row r="51" spans="1:16" ht="20.100000000000001" customHeight="1" x14ac:dyDescent="0.25">
      <c r="A51" s="38" t="s">
        <v>189</v>
      </c>
      <c r="B51" s="19">
        <v>7634.0400000000018</v>
      </c>
      <c r="C51" s="140">
        <v>10239.370000000004</v>
      </c>
      <c r="D51" s="247">
        <f t="shared" si="9"/>
        <v>9.4308095248848804E-3</v>
      </c>
      <c r="E51" s="215">
        <f t="shared" si="10"/>
        <v>1.2471908768415562E-2</v>
      </c>
      <c r="F51" s="52">
        <f t="shared" si="15"/>
        <v>0.34127801269052849</v>
      </c>
      <c r="H51" s="19">
        <v>2405.2030000000018</v>
      </c>
      <c r="I51" s="140">
        <v>3305.0750000000007</v>
      </c>
      <c r="J51" s="247">
        <f t="shared" si="11"/>
        <v>1.5557749541347102E-2</v>
      </c>
      <c r="K51" s="215">
        <f t="shared" si="12"/>
        <v>2.0769546324787128E-2</v>
      </c>
      <c r="L51" s="52">
        <f t="shared" si="16"/>
        <v>0.37413557192469754</v>
      </c>
      <c r="N51" s="27">
        <f t="shared" si="13"/>
        <v>3.1506292867210561</v>
      </c>
      <c r="O51" s="152">
        <f t="shared" si="14"/>
        <v>3.2278108907090957</v>
      </c>
      <c r="P51" s="52">
        <f t="shared" si="8"/>
        <v>2.4497202610709076E-2</v>
      </c>
    </row>
    <row r="52" spans="1:16" ht="20.100000000000001" customHeight="1" x14ac:dyDescent="0.25">
      <c r="A52" s="38" t="s">
        <v>188</v>
      </c>
      <c r="B52" s="19">
        <v>9360.0000000000018</v>
      </c>
      <c r="C52" s="140">
        <v>13486.659999999998</v>
      </c>
      <c r="D52" s="247">
        <f t="shared" si="9"/>
        <v>1.1562996415125213E-2</v>
      </c>
      <c r="E52" s="215">
        <f t="shared" si="10"/>
        <v>1.6427220923810677E-2</v>
      </c>
      <c r="F52" s="52">
        <f t="shared" si="15"/>
        <v>0.44088247863247815</v>
      </c>
      <c r="H52" s="19">
        <v>2065.3819999999996</v>
      </c>
      <c r="I52" s="140">
        <v>3140.8139999999999</v>
      </c>
      <c r="J52" s="247">
        <f t="shared" si="11"/>
        <v>1.3359660645361962E-2</v>
      </c>
      <c r="K52" s="215">
        <f t="shared" si="12"/>
        <v>1.9737307586224197E-2</v>
      </c>
      <c r="L52" s="52">
        <f t="shared" si="16"/>
        <v>0.52069399268513061</v>
      </c>
      <c r="N52" s="27">
        <f t="shared" ref="N52" si="17">(H52/B52)*10</f>
        <v>2.2066047008547001</v>
      </c>
      <c r="O52" s="152">
        <f t="shared" ref="O52" si="18">(I52/C52)*10</f>
        <v>2.3288301180573994</v>
      </c>
      <c r="P52" s="52">
        <f t="shared" ref="P52" si="19">(O52-N52)/N52</f>
        <v>5.5390717311241497E-2</v>
      </c>
    </row>
    <row r="53" spans="1:16" ht="20.100000000000001" customHeight="1" x14ac:dyDescent="0.25">
      <c r="A53" s="38" t="s">
        <v>191</v>
      </c>
      <c r="B53" s="19">
        <v>4618.0099999999993</v>
      </c>
      <c r="C53" s="140">
        <v>6909.78</v>
      </c>
      <c r="D53" s="247">
        <f t="shared" si="9"/>
        <v>5.7049180635696979E-3</v>
      </c>
      <c r="E53" s="215">
        <f t="shared" si="10"/>
        <v>8.4163523507620533E-3</v>
      </c>
      <c r="F53" s="52">
        <f t="shared" si="15"/>
        <v>0.49626787295826574</v>
      </c>
      <c r="H53" s="19">
        <v>855.9290000000002</v>
      </c>
      <c r="I53" s="140">
        <v>1229.2000000000003</v>
      </c>
      <c r="J53" s="247">
        <f t="shared" si="11"/>
        <v>5.536467818797697E-3</v>
      </c>
      <c r="K53" s="215">
        <f t="shared" si="12"/>
        <v>7.7244620295843017E-3</v>
      </c>
      <c r="L53" s="52">
        <f t="shared" si="16"/>
        <v>0.43610042421742923</v>
      </c>
      <c r="N53" s="27">
        <f t="shared" ref="N53" si="20">(H53/B53)*10</f>
        <v>1.8534585243427371</v>
      </c>
      <c r="O53" s="152">
        <f t="shared" ref="O53" si="21">(I53/C53)*10</f>
        <v>1.7789278385129488</v>
      </c>
      <c r="P53" s="52">
        <f t="shared" ref="P53" si="22">(O53-N53)/N53</f>
        <v>-4.0211682565822686E-2</v>
      </c>
    </row>
    <row r="54" spans="1:16" ht="20.100000000000001" customHeight="1" x14ac:dyDescent="0.25">
      <c r="A54" s="38" t="s">
        <v>192</v>
      </c>
      <c r="B54" s="19">
        <v>4296.82</v>
      </c>
      <c r="C54" s="140">
        <v>4122.4499999999989</v>
      </c>
      <c r="D54" s="247">
        <f t="shared" si="9"/>
        <v>5.3081318650040924E-3</v>
      </c>
      <c r="E54" s="215">
        <f t="shared" si="10"/>
        <v>5.0212874720177809E-3</v>
      </c>
      <c r="F54" s="52">
        <f t="shared" si="15"/>
        <v>-4.0581173984481737E-2</v>
      </c>
      <c r="H54" s="19">
        <v>1042.5290000000005</v>
      </c>
      <c r="I54" s="140">
        <v>997.51899999999989</v>
      </c>
      <c r="J54" s="247">
        <f t="shared" si="11"/>
        <v>6.7434661737870143E-3</v>
      </c>
      <c r="K54" s="215">
        <f t="shared" si="12"/>
        <v>6.2685467290017087E-3</v>
      </c>
      <c r="L54" s="52">
        <f t="shared" si="16"/>
        <v>-4.3173858952605192E-2</v>
      </c>
      <c r="N54" s="27">
        <f t="shared" ref="N54" si="23">(H54/B54)*10</f>
        <v>2.4262803654795881</v>
      </c>
      <c r="O54" s="152">
        <f t="shared" ref="O54" si="24">(I54/C54)*10</f>
        <v>2.4197237079891813</v>
      </c>
      <c r="P54" s="52">
        <f t="shared" ref="P54" si="25">(O54-N54)/N54</f>
        <v>-2.7023494826455383E-3</v>
      </c>
    </row>
    <row r="55" spans="1:16" ht="20.100000000000001" customHeight="1" x14ac:dyDescent="0.25">
      <c r="A55" s="38" t="s">
        <v>194</v>
      </c>
      <c r="B55" s="19">
        <v>3975.0399999999995</v>
      </c>
      <c r="C55" s="140">
        <v>2442.5199999999991</v>
      </c>
      <c r="D55" s="247">
        <f t="shared" si="9"/>
        <v>4.910616802348217E-3</v>
      </c>
      <c r="E55" s="215">
        <f t="shared" si="10"/>
        <v>2.9750743068206694E-3</v>
      </c>
      <c r="F55" s="52">
        <f t="shared" si="15"/>
        <v>-0.3855357430365482</v>
      </c>
      <c r="H55" s="19">
        <v>968.12100000000021</v>
      </c>
      <c r="I55" s="140">
        <v>656.06799999999998</v>
      </c>
      <c r="J55" s="247">
        <f t="shared" si="11"/>
        <v>6.2621674942690865E-3</v>
      </c>
      <c r="K55" s="215">
        <f t="shared" si="12"/>
        <v>4.1228216358813151E-3</v>
      </c>
      <c r="L55" s="52">
        <f t="shared" si="16"/>
        <v>-0.32232851058906908</v>
      </c>
      <c r="N55" s="27">
        <f t="shared" ref="N55:N56" si="26">(H55/B55)*10</f>
        <v>2.4355000201255845</v>
      </c>
      <c r="O55" s="152">
        <f t="shared" ref="O55:O56" si="27">(I55/C55)*10</f>
        <v>2.686029182974961</v>
      </c>
      <c r="P55" s="52">
        <f t="shared" ref="P55:P56" si="28">(O55-N55)/N55</f>
        <v>0.1028655967066911</v>
      </c>
    </row>
    <row r="56" spans="1:16" ht="20.100000000000001" customHeight="1" x14ac:dyDescent="0.25">
      <c r="A56" s="38" t="s">
        <v>190</v>
      </c>
      <c r="B56" s="19">
        <v>1506.35</v>
      </c>
      <c r="C56" s="140">
        <v>1337.6599999999996</v>
      </c>
      <c r="D56" s="247">
        <f t="shared" si="9"/>
        <v>1.860888851487592E-3</v>
      </c>
      <c r="E56" s="215">
        <f t="shared" si="10"/>
        <v>1.6293164016105239E-3</v>
      </c>
      <c r="F56" s="52">
        <f t="shared" si="15"/>
        <v>-0.11198592624556065</v>
      </c>
      <c r="H56" s="19">
        <v>477.74200000000002</v>
      </c>
      <c r="I56" s="140">
        <v>494.89099999999979</v>
      </c>
      <c r="J56" s="247">
        <f t="shared" si="11"/>
        <v>3.0902133339191086E-3</v>
      </c>
      <c r="K56" s="215">
        <f t="shared" si="12"/>
        <v>3.1099631779067704E-3</v>
      </c>
      <c r="L56" s="52">
        <f t="shared" si="16"/>
        <v>3.5895943835793739E-2</v>
      </c>
      <c r="N56" s="27">
        <f t="shared" si="26"/>
        <v>3.1715205629501781</v>
      </c>
      <c r="O56" s="152">
        <f t="shared" si="27"/>
        <v>3.6996770479793066</v>
      </c>
      <c r="P56" s="52">
        <f t="shared" si="28"/>
        <v>0.16653099815876091</v>
      </c>
    </row>
    <row r="57" spans="1:16" ht="20.100000000000001" customHeight="1" x14ac:dyDescent="0.25">
      <c r="A57" s="38" t="s">
        <v>193</v>
      </c>
      <c r="B57" s="19">
        <v>1793.4400000000005</v>
      </c>
      <c r="C57" s="140">
        <v>1151.9099999999996</v>
      </c>
      <c r="D57" s="247">
        <f t="shared" si="9"/>
        <v>2.2155491763613424E-3</v>
      </c>
      <c r="E57" s="215">
        <f t="shared" si="10"/>
        <v>1.4030664415316137E-3</v>
      </c>
      <c r="F57" s="52">
        <f t="shared" si="15"/>
        <v>-0.35770920688732305</v>
      </c>
      <c r="H57" s="19">
        <v>387.93400000000003</v>
      </c>
      <c r="I57" s="140">
        <v>351.07000000000011</v>
      </c>
      <c r="J57" s="247">
        <f t="shared" si="11"/>
        <v>2.5093017140644437E-3</v>
      </c>
      <c r="K57" s="215">
        <f t="shared" si="12"/>
        <v>2.2061722134121063E-3</v>
      </c>
      <c r="L57" s="52">
        <f t="shared" si="16"/>
        <v>-9.5026473575401782E-2</v>
      </c>
      <c r="N57" s="27">
        <f t="shared" si="13"/>
        <v>2.1630720849317511</v>
      </c>
      <c r="O57" s="152">
        <f t="shared" si="14"/>
        <v>3.0477207420718648</v>
      </c>
      <c r="P57" s="52">
        <f t="shared" si="8"/>
        <v>0.40897788996617102</v>
      </c>
    </row>
    <row r="58" spans="1:16" ht="20.100000000000001" customHeight="1" x14ac:dyDescent="0.25">
      <c r="A58" s="38" t="s">
        <v>195</v>
      </c>
      <c r="B58" s="19">
        <v>937.12000000000035</v>
      </c>
      <c r="C58" s="140">
        <v>1189.2200000000003</v>
      </c>
      <c r="D58" s="247">
        <f t="shared" si="9"/>
        <v>1.1576832479211691E-3</v>
      </c>
      <c r="E58" s="215">
        <f t="shared" si="10"/>
        <v>1.4485113191119328E-3</v>
      </c>
      <c r="F58" s="52">
        <f t="shared" si="15"/>
        <v>0.26901570770018762</v>
      </c>
      <c r="H58" s="19">
        <v>287.40199999999999</v>
      </c>
      <c r="I58" s="140">
        <v>315.94799999999998</v>
      </c>
      <c r="J58" s="247">
        <f t="shared" si="11"/>
        <v>1.8590232648480133E-3</v>
      </c>
      <c r="K58" s="215">
        <f t="shared" si="12"/>
        <v>1.9854607300057764E-3</v>
      </c>
      <c r="L58" s="52">
        <f t="shared" si="16"/>
        <v>9.9324291410637339E-2</v>
      </c>
      <c r="N58" s="27">
        <f t="shared" si="13"/>
        <v>3.0668644357179433</v>
      </c>
      <c r="O58" s="152">
        <f t="shared" si="14"/>
        <v>2.6567666201375681</v>
      </c>
      <c r="P58" s="52">
        <f t="shared" si="8"/>
        <v>-0.1337189250376411</v>
      </c>
    </row>
    <row r="59" spans="1:16" ht="20.100000000000001" customHeight="1" x14ac:dyDescent="0.25">
      <c r="A59" s="38" t="s">
        <v>196</v>
      </c>
      <c r="B59" s="19">
        <v>597.07999999999981</v>
      </c>
      <c r="C59" s="140">
        <v>498.9799999999999</v>
      </c>
      <c r="D59" s="247">
        <f t="shared" si="9"/>
        <v>7.3761045935288026E-4</v>
      </c>
      <c r="E59" s="215">
        <f t="shared" si="10"/>
        <v>6.07774993702151E-4</v>
      </c>
      <c r="F59" s="52">
        <f>(C59-B59)/B59</f>
        <v>-0.16429959134454333</v>
      </c>
      <c r="H59" s="19">
        <v>166.34200000000007</v>
      </c>
      <c r="I59" s="140">
        <v>165.90300000000002</v>
      </c>
      <c r="J59" s="247">
        <f t="shared" si="11"/>
        <v>1.0759620598372605E-3</v>
      </c>
      <c r="K59" s="215">
        <f t="shared" si="12"/>
        <v>1.0425572926245723E-3</v>
      </c>
      <c r="L59" s="52">
        <f>(I59-H59)/H59</f>
        <v>-2.6391410467593848E-3</v>
      </c>
      <c r="N59" s="27">
        <f t="shared" si="13"/>
        <v>2.7859248341930747</v>
      </c>
      <c r="O59" s="152">
        <f t="shared" si="14"/>
        <v>3.3248426790652941</v>
      </c>
      <c r="P59" s="52">
        <f>(O59-N59)/N59</f>
        <v>0.19344306718465845</v>
      </c>
    </row>
    <row r="60" spans="1:16" ht="20.100000000000001" customHeight="1" x14ac:dyDescent="0.25">
      <c r="A60" s="38" t="s">
        <v>216</v>
      </c>
      <c r="B60" s="19">
        <v>96.35</v>
      </c>
      <c r="C60" s="140">
        <v>298.87</v>
      </c>
      <c r="D60" s="247">
        <f t="shared" si="9"/>
        <v>1.1902721202962756E-4</v>
      </c>
      <c r="E60" s="215">
        <f t="shared" si="10"/>
        <v>3.6403405420610424E-4</v>
      </c>
      <c r="F60" s="52">
        <f>(C60-B60)/B60</f>
        <v>2.1019200830306177</v>
      </c>
      <c r="H60" s="19">
        <v>32.936</v>
      </c>
      <c r="I60" s="140">
        <v>90.826999999999998</v>
      </c>
      <c r="J60" s="247">
        <f t="shared" si="11"/>
        <v>2.1304232486563825E-4</v>
      </c>
      <c r="K60" s="215">
        <f t="shared" si="12"/>
        <v>5.7076937256838039E-4</v>
      </c>
      <c r="L60" s="52">
        <f>(I60-H60)/H60</f>
        <v>1.7576815642458099</v>
      </c>
      <c r="N60" s="27">
        <f t="shared" si="13"/>
        <v>3.4183705241307734</v>
      </c>
      <c r="O60" s="152">
        <f t="shared" si="14"/>
        <v>3.0390136179609861</v>
      </c>
      <c r="P60" s="52">
        <f>(O60-N60)/N60</f>
        <v>-0.11097594701681746</v>
      </c>
    </row>
    <row r="61" spans="1:16" ht="20.100000000000001" customHeight="1" thickBot="1" x14ac:dyDescent="0.3">
      <c r="A61" s="8" t="s">
        <v>17</v>
      </c>
      <c r="B61" s="19">
        <f>B62-SUM(B39:B60)</f>
        <v>514.94000000006054</v>
      </c>
      <c r="C61" s="140">
        <f>C62-SUM(C39:C60)</f>
        <v>640.37000000022817</v>
      </c>
      <c r="D61" s="247">
        <f t="shared" si="9"/>
        <v>6.3613775363304231E-4</v>
      </c>
      <c r="E61" s="215">
        <f t="shared" si="10"/>
        <v>7.7999293101363822E-4</v>
      </c>
      <c r="F61" s="52">
        <f t="shared" si="15"/>
        <v>0.24358177651794946</v>
      </c>
      <c r="H61" s="19">
        <f>H62-SUM(H39:H60)</f>
        <v>235.11499999999069</v>
      </c>
      <c r="I61" s="140">
        <f>I62-SUM(I39:I60)</f>
        <v>233.14799999995739</v>
      </c>
      <c r="J61" s="247">
        <f t="shared" si="11"/>
        <v>1.5208114589137284E-3</v>
      </c>
      <c r="K61" s="215">
        <f t="shared" si="12"/>
        <v>1.4651341305509202E-3</v>
      </c>
      <c r="L61" s="52">
        <f t="shared" si="16"/>
        <v>-8.3661187080083053E-3</v>
      </c>
      <c r="N61" s="27">
        <f t="shared" si="13"/>
        <v>4.5658717520480643</v>
      </c>
      <c r="O61" s="152">
        <f t="shared" si="14"/>
        <v>3.6408326436259397</v>
      </c>
      <c r="P61" s="52">
        <f t="shared" si="8"/>
        <v>-0.20259857452351562</v>
      </c>
    </row>
    <row r="62" spans="1:16" ht="26.25" customHeight="1" thickBot="1" x14ac:dyDescent="0.3">
      <c r="A62" s="12" t="s">
        <v>18</v>
      </c>
      <c r="B62" s="17">
        <v>809478.75999999989</v>
      </c>
      <c r="C62" s="145">
        <v>820994.62000000011</v>
      </c>
      <c r="D62" s="253">
        <f>SUM(D39:D61)</f>
        <v>0.99999999999999989</v>
      </c>
      <c r="E62" s="254">
        <f>SUM(E39:E61)</f>
        <v>1.0000000000000002</v>
      </c>
      <c r="F62" s="57">
        <f t="shared" si="15"/>
        <v>1.4226265800970764E-2</v>
      </c>
      <c r="G62" s="1"/>
      <c r="H62" s="17">
        <v>154598.38800000004</v>
      </c>
      <c r="I62" s="145">
        <v>159130.823</v>
      </c>
      <c r="J62" s="253">
        <f>SUM(J39:J61)</f>
        <v>0.99999999999999989</v>
      </c>
      <c r="K62" s="254">
        <f>SUM(K39:K61)</f>
        <v>0.99999999999999978</v>
      </c>
      <c r="L62" s="57">
        <f t="shared" si="16"/>
        <v>2.9317479041243093E-2</v>
      </c>
      <c r="M62" s="1"/>
      <c r="N62" s="29">
        <f t="shared" si="13"/>
        <v>1.9098510750300606</v>
      </c>
      <c r="O62" s="146">
        <f t="shared" si="14"/>
        <v>1.9382687672179872</v>
      </c>
      <c r="P62" s="57">
        <f t="shared" si="8"/>
        <v>1.487953304813538E-2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B5</f>
        <v>jan-set</v>
      </c>
      <c r="C66" s="364"/>
      <c r="D66" s="370" t="str">
        <f>B5</f>
        <v>jan-set</v>
      </c>
      <c r="E66" s="364"/>
      <c r="F66" s="131" t="str">
        <f>F37</f>
        <v>2025/2024</v>
      </c>
      <c r="H66" s="359" t="str">
        <f>B5</f>
        <v>jan-set</v>
      </c>
      <c r="I66" s="364"/>
      <c r="J66" s="370" t="str">
        <f>B5</f>
        <v>jan-set</v>
      </c>
      <c r="K66" s="360"/>
      <c r="L66" s="131" t="str">
        <f>F66</f>
        <v>2025/2024</v>
      </c>
      <c r="N66" s="359" t="str">
        <f>B5</f>
        <v>jan-set</v>
      </c>
      <c r="O66" s="360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165</v>
      </c>
      <c r="B68" s="39">
        <v>209811.81999999995</v>
      </c>
      <c r="C68" s="147">
        <v>201404.52999999994</v>
      </c>
      <c r="D68" s="247">
        <f>B68/$B$96</f>
        <v>0.16460129825607928</v>
      </c>
      <c r="E68" s="246">
        <f>C68/$C$96</f>
        <v>0.15220253194326019</v>
      </c>
      <c r="F68" s="61">
        <f t="shared" ref="F68:F80" si="29">(C68-B68)/B68</f>
        <v>-4.0070621378719321E-2</v>
      </c>
      <c r="H68" s="19">
        <v>61506.234999999971</v>
      </c>
      <c r="I68" s="147">
        <v>59754.872000000003</v>
      </c>
      <c r="J68" s="245">
        <f>H68/$H$96</f>
        <v>0.19675845569559591</v>
      </c>
      <c r="K68" s="246">
        <f>I68/$I$96</f>
        <v>0.1934815008591142</v>
      </c>
      <c r="L68" s="61">
        <f t="shared" ref="L68:L80" si="30">(I68-H68)/H68</f>
        <v>-2.8474560343353307E-2</v>
      </c>
      <c r="N68" s="41">
        <f t="shared" ref="N68:N96" si="31">(H68/B68)*10</f>
        <v>2.9314952322514518</v>
      </c>
      <c r="O68" s="149">
        <f t="shared" ref="O68:O96" si="32">(I68/C68)*10</f>
        <v>2.9669080432302102</v>
      </c>
      <c r="P68" s="61">
        <f t="shared" si="8"/>
        <v>1.2080118906269059E-2</v>
      </c>
    </row>
    <row r="69" spans="1:16" ht="20.100000000000001" customHeight="1" x14ac:dyDescent="0.25">
      <c r="A69" s="38" t="s">
        <v>164</v>
      </c>
      <c r="B69" s="19">
        <v>152922.15999999997</v>
      </c>
      <c r="C69" s="140">
        <v>144928.29999999999</v>
      </c>
      <c r="D69" s="247">
        <f t="shared" ref="D69:D95" si="33">B69/$B$96</f>
        <v>0.11997029561119997</v>
      </c>
      <c r="E69" s="215">
        <f t="shared" ref="E69:E95" si="34">C69/$C$96</f>
        <v>0.10952312845313063</v>
      </c>
      <c r="F69" s="52">
        <f t="shared" si="29"/>
        <v>-5.2274045828282753E-2</v>
      </c>
      <c r="H69" s="19">
        <v>47696.625000000036</v>
      </c>
      <c r="I69" s="140">
        <v>42839.464000000022</v>
      </c>
      <c r="J69" s="214">
        <f t="shared" ref="J69:J96" si="35">H69/$H$96</f>
        <v>0.15258151107594153</v>
      </c>
      <c r="K69" s="215">
        <f t="shared" ref="K69:K96" si="36">I69/$I$96</f>
        <v>0.13871076137055394</v>
      </c>
      <c r="L69" s="52">
        <f t="shared" si="30"/>
        <v>-0.10183447990292838</v>
      </c>
      <c r="N69" s="40">
        <f t="shared" si="31"/>
        <v>3.1190132940837376</v>
      </c>
      <c r="O69" s="143">
        <f t="shared" si="32"/>
        <v>2.9559074383678015</v>
      </c>
      <c r="P69" s="52">
        <f t="shared" si="8"/>
        <v>-5.2294055952028649E-2</v>
      </c>
    </row>
    <row r="70" spans="1:16" ht="20.100000000000001" customHeight="1" x14ac:dyDescent="0.25">
      <c r="A70" s="38" t="s">
        <v>167</v>
      </c>
      <c r="B70" s="19">
        <v>261128.89999999991</v>
      </c>
      <c r="C70" s="140">
        <v>306310.17000000027</v>
      </c>
      <c r="D70" s="247">
        <f t="shared" si="33"/>
        <v>0.20486050763098998</v>
      </c>
      <c r="E70" s="215">
        <f t="shared" si="34"/>
        <v>0.23148031195708715</v>
      </c>
      <c r="F70" s="52">
        <f t="shared" si="29"/>
        <v>0.17302286342109349</v>
      </c>
      <c r="H70" s="19">
        <v>28475.965999999997</v>
      </c>
      <c r="I70" s="140">
        <v>37171.249000000018</v>
      </c>
      <c r="J70" s="214">
        <f t="shared" si="35"/>
        <v>9.1094619831636539E-2</v>
      </c>
      <c r="K70" s="215">
        <f t="shared" si="36"/>
        <v>0.12035753411584331</v>
      </c>
      <c r="L70" s="52">
        <f t="shared" si="30"/>
        <v>0.3053551545889619</v>
      </c>
      <c r="N70" s="40">
        <f t="shared" si="31"/>
        <v>1.0904946177922095</v>
      </c>
      <c r="O70" s="143">
        <f t="shared" si="32"/>
        <v>1.2135166455622413</v>
      </c>
      <c r="P70" s="52">
        <f t="shared" si="8"/>
        <v>0.11281305360231798</v>
      </c>
    </row>
    <row r="71" spans="1:16" ht="20.100000000000001" customHeight="1" x14ac:dyDescent="0.25">
      <c r="A71" s="38" t="s">
        <v>166</v>
      </c>
      <c r="B71" s="19">
        <v>124487.37</v>
      </c>
      <c r="C71" s="140">
        <v>121751.86999999998</v>
      </c>
      <c r="D71" s="247">
        <f t="shared" si="33"/>
        <v>9.7662670856603309E-2</v>
      </c>
      <c r="E71" s="215">
        <f t="shared" si="34"/>
        <v>9.2008570427023983E-2</v>
      </c>
      <c r="F71" s="52">
        <f t="shared" si="29"/>
        <v>-2.1974116731681412E-2</v>
      </c>
      <c r="H71" s="19">
        <v>35584.519000000015</v>
      </c>
      <c r="I71" s="140">
        <v>34630.286000000022</v>
      </c>
      <c r="J71" s="214">
        <f t="shared" si="35"/>
        <v>0.11383488202636037</v>
      </c>
      <c r="K71" s="215">
        <f t="shared" si="36"/>
        <v>0.11213009895595415</v>
      </c>
      <c r="L71" s="52">
        <f t="shared" si="30"/>
        <v>-2.6815958928656378E-2</v>
      </c>
      <c r="N71" s="40">
        <f t="shared" si="31"/>
        <v>2.8584842783649473</v>
      </c>
      <c r="O71" s="143">
        <f t="shared" si="32"/>
        <v>2.8443329864255906</v>
      </c>
      <c r="P71" s="52">
        <f t="shared" si="8"/>
        <v>-4.9506278717234191E-3</v>
      </c>
    </row>
    <row r="72" spans="1:16" ht="20.100000000000001" customHeight="1" x14ac:dyDescent="0.25">
      <c r="A72" s="38" t="s">
        <v>168</v>
      </c>
      <c r="B72" s="19">
        <v>82107.55</v>
      </c>
      <c r="C72" s="140">
        <v>87305.249999999956</v>
      </c>
      <c r="D72" s="247">
        <f t="shared" si="33"/>
        <v>6.4414909163010667E-2</v>
      </c>
      <c r="E72" s="215">
        <f t="shared" si="34"/>
        <v>6.5977066662499181E-2</v>
      </c>
      <c r="F72" s="52">
        <f t="shared" si="29"/>
        <v>6.3303557346431033E-2</v>
      </c>
      <c r="H72" s="19">
        <v>29345.655999999992</v>
      </c>
      <c r="I72" s="140">
        <v>30789.186999999994</v>
      </c>
      <c r="J72" s="214">
        <f t="shared" si="35"/>
        <v>9.3876758282053829E-2</v>
      </c>
      <c r="K72" s="215">
        <f t="shared" si="36"/>
        <v>9.9692927314645172E-2</v>
      </c>
      <c r="L72" s="52">
        <f t="shared" si="30"/>
        <v>4.9190619558819988E-2</v>
      </c>
      <c r="N72" s="40">
        <f t="shared" si="31"/>
        <v>3.5740508637756201</v>
      </c>
      <c r="O72" s="143">
        <f t="shared" si="32"/>
        <v>3.5266134625351864</v>
      </c>
      <c r="P72" s="52">
        <f t="shared" ref="P72:P80" si="37">(O72-N72)/N72</f>
        <v>-1.3272726955631779E-2</v>
      </c>
    </row>
    <row r="73" spans="1:16" ht="20.100000000000001" customHeight="1" x14ac:dyDescent="0.25">
      <c r="A73" s="38" t="s">
        <v>174</v>
      </c>
      <c r="B73" s="19">
        <v>90939.059999999983</v>
      </c>
      <c r="C73" s="140">
        <v>95625.210000000036</v>
      </c>
      <c r="D73" s="247">
        <f t="shared" si="33"/>
        <v>7.1343393990803236E-2</v>
      </c>
      <c r="E73" s="215">
        <f t="shared" si="34"/>
        <v>7.2264507057542227E-2</v>
      </c>
      <c r="F73" s="52">
        <f t="shared" si="29"/>
        <v>5.1530662401833197E-2</v>
      </c>
      <c r="H73" s="19">
        <v>28734.833999999988</v>
      </c>
      <c r="I73" s="140">
        <v>20417.421000000002</v>
      </c>
      <c r="J73" s="214">
        <f t="shared" si="35"/>
        <v>9.1922738605432486E-2</v>
      </c>
      <c r="K73" s="215">
        <f t="shared" si="36"/>
        <v>6.6109977756330832E-2</v>
      </c>
      <c r="L73" s="52">
        <f t="shared" si="30"/>
        <v>-0.28945401250621422</v>
      </c>
      <c r="N73" s="40">
        <f t="shared" si="31"/>
        <v>3.1597900836010395</v>
      </c>
      <c r="O73" s="143">
        <f t="shared" si="32"/>
        <v>2.135150448297054</v>
      </c>
      <c r="P73" s="52">
        <f t="shared" si="37"/>
        <v>-0.32427459046148405</v>
      </c>
    </row>
    <row r="74" spans="1:16" ht="20.100000000000001" customHeight="1" x14ac:dyDescent="0.25">
      <c r="A74" s="38" t="s">
        <v>175</v>
      </c>
      <c r="B74" s="19">
        <v>56050.050000000025</v>
      </c>
      <c r="C74" s="140">
        <v>52459.810000000027</v>
      </c>
      <c r="D74" s="247">
        <f t="shared" si="33"/>
        <v>4.3972312891228736E-2</v>
      </c>
      <c r="E74" s="215">
        <f t="shared" si="34"/>
        <v>3.9644172389083639E-2</v>
      </c>
      <c r="F74" s="52">
        <f t="shared" si="29"/>
        <v>-6.4054180147921302E-2</v>
      </c>
      <c r="H74" s="19">
        <v>18139.758000000013</v>
      </c>
      <c r="I74" s="140">
        <v>17646.635999999999</v>
      </c>
      <c r="J74" s="214">
        <f t="shared" si="35"/>
        <v>5.8029088770786171E-2</v>
      </c>
      <c r="K74" s="215">
        <f t="shared" si="36"/>
        <v>5.7138397324229477E-2</v>
      </c>
      <c r="L74" s="52">
        <f t="shared" si="30"/>
        <v>-2.7184596398695814E-2</v>
      </c>
      <c r="N74" s="40">
        <f t="shared" si="31"/>
        <v>3.2363500121766182</v>
      </c>
      <c r="O74" s="143">
        <f t="shared" si="32"/>
        <v>3.36383909892163</v>
      </c>
      <c r="P74" s="52">
        <f t="shared" si="37"/>
        <v>3.9392861175503259E-2</v>
      </c>
    </row>
    <row r="75" spans="1:16" ht="20.100000000000001" customHeight="1" x14ac:dyDescent="0.25">
      <c r="A75" s="38" t="s">
        <v>179</v>
      </c>
      <c r="B75" s="19">
        <v>26551.139999999989</v>
      </c>
      <c r="C75" s="140">
        <v>27418.689999999995</v>
      </c>
      <c r="D75" s="247">
        <f t="shared" si="33"/>
        <v>2.0829866087520313E-2</v>
      </c>
      <c r="E75" s="215">
        <f t="shared" si="34"/>
        <v>2.0720457680705344E-2</v>
      </c>
      <c r="F75" s="52">
        <f t="shared" si="29"/>
        <v>3.2674679881918703E-2</v>
      </c>
      <c r="H75" s="19">
        <v>7978.1359999999995</v>
      </c>
      <c r="I75" s="140">
        <v>8620.2669999999998</v>
      </c>
      <c r="J75" s="214">
        <f t="shared" si="35"/>
        <v>2.5522058352123803E-2</v>
      </c>
      <c r="K75" s="215">
        <f t="shared" si="36"/>
        <v>2.7911735748782016E-2</v>
      </c>
      <c r="L75" s="52">
        <f t="shared" si="30"/>
        <v>8.0486344178640271E-2</v>
      </c>
      <c r="N75" s="40">
        <f t="shared" si="31"/>
        <v>3.0048186254902816</v>
      </c>
      <c r="O75" s="143">
        <f t="shared" si="32"/>
        <v>3.1439383136101693</v>
      </c>
      <c r="P75" s="52">
        <f t="shared" si="37"/>
        <v>4.6298863744958403E-2</v>
      </c>
    </row>
    <row r="76" spans="1:16" ht="20.100000000000001" customHeight="1" x14ac:dyDescent="0.25">
      <c r="A76" s="38" t="s">
        <v>184</v>
      </c>
      <c r="B76" s="19">
        <v>65165.639999999992</v>
      </c>
      <c r="C76" s="140">
        <v>76039.489999999976</v>
      </c>
      <c r="D76" s="247">
        <f t="shared" si="33"/>
        <v>5.1123663794004987E-2</v>
      </c>
      <c r="E76" s="215">
        <f t="shared" si="34"/>
        <v>5.7463468699905679E-2</v>
      </c>
      <c r="F76" s="52">
        <f t="shared" si="29"/>
        <v>0.16686477720467388</v>
      </c>
      <c r="H76" s="19">
        <v>5119.4339999999993</v>
      </c>
      <c r="I76" s="140">
        <v>5847.8099999999995</v>
      </c>
      <c r="J76" s="214">
        <f t="shared" si="35"/>
        <v>1.6377070192567105E-2</v>
      </c>
      <c r="K76" s="215">
        <f t="shared" si="36"/>
        <v>1.8934741514280817E-2</v>
      </c>
      <c r="L76" s="52">
        <f t="shared" si="30"/>
        <v>0.14227666574078313</v>
      </c>
      <c r="N76" s="40">
        <f t="shared" si="31"/>
        <v>0.7856032719083248</v>
      </c>
      <c r="O76" s="143">
        <f t="shared" si="32"/>
        <v>0.76904908225975754</v>
      </c>
      <c r="P76" s="52">
        <f t="shared" si="37"/>
        <v>-2.1071945905157874E-2</v>
      </c>
    </row>
    <row r="77" spans="1:16" ht="20.100000000000001" customHeight="1" x14ac:dyDescent="0.25">
      <c r="A77" s="38" t="s">
        <v>183</v>
      </c>
      <c r="B77" s="19">
        <v>12180.400000000001</v>
      </c>
      <c r="C77" s="140">
        <v>12733.840000000002</v>
      </c>
      <c r="D77" s="247">
        <f t="shared" si="33"/>
        <v>9.5557516887196763E-3</v>
      </c>
      <c r="E77" s="215">
        <f t="shared" si="34"/>
        <v>9.6230342453586595E-3</v>
      </c>
      <c r="F77" s="52">
        <f t="shared" si="29"/>
        <v>4.5436931463662969E-2</v>
      </c>
      <c r="H77" s="19">
        <v>4005.6799999999985</v>
      </c>
      <c r="I77" s="140">
        <v>4310.5519999999988</v>
      </c>
      <c r="J77" s="214">
        <f t="shared" si="35"/>
        <v>1.2814170966744016E-2</v>
      </c>
      <c r="K77" s="215">
        <f t="shared" si="36"/>
        <v>1.3957222943951015E-2</v>
      </c>
      <c r="L77" s="52">
        <f t="shared" si="30"/>
        <v>7.6109923908050672E-2</v>
      </c>
      <c r="N77" s="40">
        <f t="shared" si="31"/>
        <v>3.2886276312764751</v>
      </c>
      <c r="O77" s="143">
        <f t="shared" si="32"/>
        <v>3.3851155660821859</v>
      </c>
      <c r="P77" s="52">
        <f t="shared" si="37"/>
        <v>2.9339878400358513E-2</v>
      </c>
    </row>
    <row r="78" spans="1:16" ht="20.100000000000001" customHeight="1" x14ac:dyDescent="0.25">
      <c r="A78" s="38" t="s">
        <v>178</v>
      </c>
      <c r="B78" s="19">
        <v>1920.5</v>
      </c>
      <c r="C78" s="140">
        <v>2029.1499999999992</v>
      </c>
      <c r="D78" s="247">
        <f t="shared" si="33"/>
        <v>1.5066681815199942E-3</v>
      </c>
      <c r="E78" s="215">
        <f t="shared" si="34"/>
        <v>1.5334400258656864E-3</v>
      </c>
      <c r="F78" s="52">
        <f t="shared" si="29"/>
        <v>5.6573808903930843E-2</v>
      </c>
      <c r="H78" s="19">
        <v>3826.0969999999998</v>
      </c>
      <c r="I78" s="140">
        <v>4159.8489999999983</v>
      </c>
      <c r="J78" s="214">
        <f t="shared" si="35"/>
        <v>1.2239684920749136E-2</v>
      </c>
      <c r="K78" s="215">
        <f t="shared" si="36"/>
        <v>1.346925867178303E-2</v>
      </c>
      <c r="L78" s="52">
        <f t="shared" si="30"/>
        <v>8.7230407383816613E-2</v>
      </c>
      <c r="N78" s="40">
        <f t="shared" si="31"/>
        <v>19.922400416558187</v>
      </c>
      <c r="O78" s="143">
        <f t="shared" si="32"/>
        <v>20.500450927728359</v>
      </c>
      <c r="P78" s="52">
        <f t="shared" si="37"/>
        <v>2.9015103555981872E-2</v>
      </c>
    </row>
    <row r="79" spans="1:16" ht="20.100000000000001" customHeight="1" x14ac:dyDescent="0.25">
      <c r="A79" s="38" t="s">
        <v>185</v>
      </c>
      <c r="B79" s="19">
        <v>16874.729999999996</v>
      </c>
      <c r="C79" s="140">
        <v>20611.699999999993</v>
      </c>
      <c r="D79" s="247">
        <f t="shared" si="33"/>
        <v>1.3238541402104079E-2</v>
      </c>
      <c r="E79" s="215">
        <f t="shared" si="34"/>
        <v>1.5576377192980198E-2</v>
      </c>
      <c r="F79" s="52">
        <f t="shared" si="29"/>
        <v>0.22145361733195129</v>
      </c>
      <c r="H79" s="19">
        <v>3405.2570000000005</v>
      </c>
      <c r="I79" s="140">
        <v>4142.4210000000003</v>
      </c>
      <c r="J79" s="214">
        <f t="shared" si="35"/>
        <v>1.0893417692801685E-2</v>
      </c>
      <c r="K79" s="215">
        <f t="shared" si="36"/>
        <v>1.3412828200356828E-2</v>
      </c>
      <c r="L79" s="52">
        <f t="shared" si="30"/>
        <v>0.21647822763450736</v>
      </c>
      <c r="N79" s="40">
        <f t="shared" si="31"/>
        <v>2.0179623614718585</v>
      </c>
      <c r="O79" s="143">
        <f t="shared" si="32"/>
        <v>2.0097425248766485</v>
      </c>
      <c r="P79" s="52">
        <f t="shared" si="37"/>
        <v>-4.0733349403081036E-3</v>
      </c>
    </row>
    <row r="80" spans="1:16" ht="20.100000000000001" customHeight="1" x14ac:dyDescent="0.25">
      <c r="A80" s="38" t="s">
        <v>187</v>
      </c>
      <c r="B80" s="19">
        <v>11230.910000000002</v>
      </c>
      <c r="C80" s="140">
        <v>9126.6600000000035</v>
      </c>
      <c r="D80" s="247">
        <f t="shared" si="33"/>
        <v>8.8108590192734811E-3</v>
      </c>
      <c r="E80" s="215">
        <f t="shared" si="34"/>
        <v>6.897068105594626E-3</v>
      </c>
      <c r="F80" s="52">
        <f t="shared" si="29"/>
        <v>-0.18736237758115754</v>
      </c>
      <c r="H80" s="19">
        <v>3854.703</v>
      </c>
      <c r="I80" s="140">
        <v>3412.4380000000006</v>
      </c>
      <c r="J80" s="214">
        <f t="shared" si="35"/>
        <v>1.2331195519367767E-2</v>
      </c>
      <c r="K80" s="215">
        <f t="shared" si="36"/>
        <v>1.1049201575206688E-2</v>
      </c>
      <c r="L80" s="52">
        <f t="shared" si="30"/>
        <v>-0.11473387184434168</v>
      </c>
      <c r="N80" s="40">
        <f t="shared" si="31"/>
        <v>3.4322267741438579</v>
      </c>
      <c r="O80" s="143">
        <f t="shared" si="32"/>
        <v>3.7389778955280457</v>
      </c>
      <c r="P80" s="52">
        <f t="shared" si="37"/>
        <v>8.9373791876180581E-2</v>
      </c>
    </row>
    <row r="81" spans="1:16" ht="20.100000000000001" customHeight="1" x14ac:dyDescent="0.25">
      <c r="A81" s="38" t="s">
        <v>198</v>
      </c>
      <c r="B81" s="19">
        <v>20541.690000000006</v>
      </c>
      <c r="C81" s="140">
        <v>30969.380000000012</v>
      </c>
      <c r="D81" s="247">
        <f t="shared" si="33"/>
        <v>1.6115340128949468E-2</v>
      </c>
      <c r="E81" s="215">
        <f t="shared" si="34"/>
        <v>2.3403734010913096E-2</v>
      </c>
      <c r="F81" s="52">
        <f t="shared" ref="F81:F83" si="38">(C81-B81)/B81</f>
        <v>0.50763544771632729</v>
      </c>
      <c r="H81" s="19">
        <v>2321.2760000000012</v>
      </c>
      <c r="I81" s="140">
        <v>3332.3759999999988</v>
      </c>
      <c r="J81" s="214">
        <f t="shared" si="35"/>
        <v>7.4257622987856523E-3</v>
      </c>
      <c r="K81" s="215">
        <f t="shared" si="36"/>
        <v>1.0789967216512342E-2</v>
      </c>
      <c r="L81" s="52">
        <f t="shared" ref="L81:L87" si="39">(I81-H81)/H81</f>
        <v>0.43557939684897318</v>
      </c>
      <c r="N81" s="40">
        <f t="shared" si="31"/>
        <v>1.1300316575705311</v>
      </c>
      <c r="O81" s="143">
        <f t="shared" si="32"/>
        <v>1.0760228328755685</v>
      </c>
      <c r="P81" s="52">
        <f t="shared" ref="P81:P83" si="40">(O81-N81)/N81</f>
        <v>-4.779408110660973E-2</v>
      </c>
    </row>
    <row r="82" spans="1:16" ht="20.100000000000001" customHeight="1" x14ac:dyDescent="0.25">
      <c r="A82" s="38" t="s">
        <v>202</v>
      </c>
      <c r="B82" s="19">
        <v>9999.0899999999965</v>
      </c>
      <c r="C82" s="140">
        <v>9407.3900000000012</v>
      </c>
      <c r="D82" s="247">
        <f t="shared" si="33"/>
        <v>7.8444731825851356E-3</v>
      </c>
      <c r="E82" s="215">
        <f t="shared" si="34"/>
        <v>7.1092173397376279E-3</v>
      </c>
      <c r="F82" s="52">
        <f t="shared" si="38"/>
        <v>-5.9175384960030913E-2</v>
      </c>
      <c r="H82" s="19">
        <v>2393.3979999999997</v>
      </c>
      <c r="I82" s="140">
        <v>2541.2049999999999</v>
      </c>
      <c r="J82" s="214">
        <f t="shared" si="35"/>
        <v>7.6564805884302301E-3</v>
      </c>
      <c r="K82" s="215">
        <f t="shared" si="36"/>
        <v>8.2282187365523129E-3</v>
      </c>
      <c r="L82" s="52">
        <f t="shared" si="39"/>
        <v>6.175613082320628E-2</v>
      </c>
      <c r="N82" s="40">
        <f t="shared" si="31"/>
        <v>2.3936158190395331</v>
      </c>
      <c r="O82" s="143">
        <f t="shared" si="32"/>
        <v>2.7012859039542314</v>
      </c>
      <c r="P82" s="52">
        <f t="shared" si="40"/>
        <v>0.1285377889247718</v>
      </c>
    </row>
    <row r="83" spans="1:16" ht="20.100000000000001" customHeight="1" x14ac:dyDescent="0.25">
      <c r="A83" s="38" t="s">
        <v>201</v>
      </c>
      <c r="B83" s="19">
        <v>9255.9699999999975</v>
      </c>
      <c r="C83" s="140">
        <v>7881.05</v>
      </c>
      <c r="D83" s="247">
        <f t="shared" si="33"/>
        <v>7.2614816392104226E-3</v>
      </c>
      <c r="E83" s="215">
        <f t="shared" si="34"/>
        <v>5.9557536484975346E-3</v>
      </c>
      <c r="F83" s="52">
        <f t="shared" si="38"/>
        <v>-0.14854412881632045</v>
      </c>
      <c r="H83" s="19">
        <v>3330.1990000000001</v>
      </c>
      <c r="I83" s="140">
        <v>2540.0729999999999</v>
      </c>
      <c r="J83" s="214">
        <f t="shared" si="35"/>
        <v>1.0653307138683064E-2</v>
      </c>
      <c r="K83" s="215">
        <f t="shared" si="36"/>
        <v>8.2245534110040892E-3</v>
      </c>
      <c r="L83" s="52">
        <f t="shared" si="39"/>
        <v>-0.23726089642090464</v>
      </c>
      <c r="N83" s="40">
        <f t="shared" si="31"/>
        <v>3.5978930355219396</v>
      </c>
      <c r="O83" s="143">
        <f t="shared" si="32"/>
        <v>3.2230134309514593</v>
      </c>
      <c r="P83" s="52">
        <f t="shared" si="40"/>
        <v>-0.10419420501646381</v>
      </c>
    </row>
    <row r="84" spans="1:16" ht="20.100000000000001" customHeight="1" x14ac:dyDescent="0.25">
      <c r="A84" s="38" t="s">
        <v>204</v>
      </c>
      <c r="B84" s="19">
        <v>13177.599999999997</v>
      </c>
      <c r="C84" s="140">
        <v>10740.71</v>
      </c>
      <c r="D84" s="247">
        <f t="shared" si="33"/>
        <v>1.0338073745794256E-2</v>
      </c>
      <c r="E84" s="215">
        <f t="shared" si="34"/>
        <v>8.1168147353403355E-3</v>
      </c>
      <c r="F84" s="52">
        <f t="shared" ref="F84:F87" si="41">(C84-B84)/B84</f>
        <v>-0.18492669378338986</v>
      </c>
      <c r="H84" s="19">
        <v>2975.3869999999997</v>
      </c>
      <c r="I84" s="140">
        <v>2439.3780000000006</v>
      </c>
      <c r="J84" s="214">
        <f t="shared" si="35"/>
        <v>9.5182634933962743E-3</v>
      </c>
      <c r="K84" s="215">
        <f t="shared" si="36"/>
        <v>7.8985110469771292E-3</v>
      </c>
      <c r="L84" s="52">
        <f t="shared" ref="L84:L85" si="42">(I84-H84)/H84</f>
        <v>-0.18014765810296246</v>
      </c>
      <c r="N84" s="40">
        <f t="shared" si="31"/>
        <v>2.2579126699854299</v>
      </c>
      <c r="O84" s="143">
        <f t="shared" si="32"/>
        <v>2.2711515346750826</v>
      </c>
      <c r="P84" s="52">
        <f t="shared" ref="P84:P86" si="43">(O84-N84)/N84</f>
        <v>5.8633200768292149E-3</v>
      </c>
    </row>
    <row r="85" spans="1:16" ht="20.100000000000001" customHeight="1" x14ac:dyDescent="0.25">
      <c r="A85" s="38" t="s">
        <v>200</v>
      </c>
      <c r="B85" s="19">
        <v>9616.4600000000064</v>
      </c>
      <c r="C85" s="140">
        <v>9150.8399999999983</v>
      </c>
      <c r="D85" s="247">
        <f t="shared" si="33"/>
        <v>7.5442927887840521E-3</v>
      </c>
      <c r="E85" s="215">
        <f t="shared" si="34"/>
        <v>6.9153410670934924E-3</v>
      </c>
      <c r="F85" s="52">
        <f t="shared" si="41"/>
        <v>-4.8419064811792256E-2</v>
      </c>
      <c r="H85" s="19">
        <v>2446.2789999999986</v>
      </c>
      <c r="I85" s="140">
        <v>2374.7930000000006</v>
      </c>
      <c r="J85" s="214">
        <f t="shared" si="35"/>
        <v>7.82564691596822E-3</v>
      </c>
      <c r="K85" s="215">
        <f t="shared" si="36"/>
        <v>7.6893899776024699E-3</v>
      </c>
      <c r="L85" s="52">
        <f t="shared" si="42"/>
        <v>-2.9222341360081207E-2</v>
      </c>
      <c r="N85" s="40">
        <f t="shared" si="31"/>
        <v>2.5438456563017957</v>
      </c>
      <c r="O85" s="143">
        <f t="shared" si="32"/>
        <v>2.5951639412338112</v>
      </c>
      <c r="P85" s="52">
        <f t="shared" si="43"/>
        <v>2.0173505733292504E-2</v>
      </c>
    </row>
    <row r="86" spans="1:16" ht="20.100000000000001" customHeight="1" x14ac:dyDescent="0.25">
      <c r="A86" s="38" t="s">
        <v>205</v>
      </c>
      <c r="B86" s="19">
        <v>6171.5200000000013</v>
      </c>
      <c r="C86" s="140">
        <v>7491.86</v>
      </c>
      <c r="D86" s="247">
        <f t="shared" si="33"/>
        <v>4.8416729058132135E-3</v>
      </c>
      <c r="E86" s="215">
        <f t="shared" si="34"/>
        <v>5.6616405845709315E-3</v>
      </c>
      <c r="F86" s="52">
        <f t="shared" si="41"/>
        <v>0.21394081198797024</v>
      </c>
      <c r="H86" s="19">
        <v>1999.4100000000003</v>
      </c>
      <c r="I86" s="140">
        <v>2288.206000000001</v>
      </c>
      <c r="J86" s="214">
        <f t="shared" si="35"/>
        <v>6.3961129128182149E-3</v>
      </c>
      <c r="K86" s="215">
        <f t="shared" si="36"/>
        <v>7.4090281902843072E-3</v>
      </c>
      <c r="L86" s="52">
        <f t="shared" si="39"/>
        <v>0.14444060997994443</v>
      </c>
      <c r="N86" s="40">
        <f t="shared" si="31"/>
        <v>3.2397367261225756</v>
      </c>
      <c r="O86" s="143">
        <f t="shared" si="32"/>
        <v>3.0542562194168088</v>
      </c>
      <c r="P86" s="52">
        <f t="shared" si="43"/>
        <v>-5.7251722095256793E-2</v>
      </c>
    </row>
    <row r="87" spans="1:16" ht="20.100000000000001" customHeight="1" x14ac:dyDescent="0.25">
      <c r="A87" s="38" t="s">
        <v>206</v>
      </c>
      <c r="B87" s="19">
        <v>28164.55999999999</v>
      </c>
      <c r="C87" s="140">
        <v>26581.109999999993</v>
      </c>
      <c r="D87" s="247">
        <f t="shared" si="33"/>
        <v>2.2095624263739001E-2</v>
      </c>
      <c r="E87" s="215">
        <f t="shared" si="34"/>
        <v>2.0087493781109658E-2</v>
      </c>
      <c r="F87" s="52">
        <f t="shared" si="41"/>
        <v>-5.622136472218979E-2</v>
      </c>
      <c r="H87" s="19">
        <v>1549.9929999999997</v>
      </c>
      <c r="I87" s="140">
        <v>2068.9469999999992</v>
      </c>
      <c r="J87" s="214">
        <f t="shared" si="35"/>
        <v>4.9584278572568112E-3</v>
      </c>
      <c r="K87" s="215">
        <f t="shared" si="36"/>
        <v>6.6990850680420091E-3</v>
      </c>
      <c r="L87" s="52">
        <f t="shared" si="39"/>
        <v>0.33481054430568369</v>
      </c>
      <c r="N87" s="40">
        <f t="shared" ref="N87" si="44">(H87/B87)*10</f>
        <v>0.55033453389649978</v>
      </c>
      <c r="O87" s="143">
        <f t="shared" ref="O87" si="45">(I87/C87)*10</f>
        <v>0.77835237128923496</v>
      </c>
      <c r="P87" s="52">
        <f t="shared" ref="P87" si="46">(O87-N87)/N87</f>
        <v>0.41432587516962543</v>
      </c>
    </row>
    <row r="88" spans="1:16" ht="20.100000000000001" customHeight="1" x14ac:dyDescent="0.25">
      <c r="A88" s="38" t="s">
        <v>209</v>
      </c>
      <c r="B88" s="19">
        <v>457.81000000000017</v>
      </c>
      <c r="C88" s="140">
        <v>404.29999999999995</v>
      </c>
      <c r="D88" s="247">
        <f t="shared" si="33"/>
        <v>3.5916051037837479E-4</v>
      </c>
      <c r="E88" s="215">
        <f t="shared" si="34"/>
        <v>3.055317755993875E-4</v>
      </c>
      <c r="F88" s="52">
        <f t="shared" ref="F88:F94" si="47">(C88-B88)/B88</f>
        <v>-0.11688254952928114</v>
      </c>
      <c r="H88" s="19">
        <v>580.99699999999996</v>
      </c>
      <c r="I88" s="140">
        <v>1132.9280000000003</v>
      </c>
      <c r="J88" s="214">
        <f t="shared" si="35"/>
        <v>1.8586094968058796E-3</v>
      </c>
      <c r="K88" s="215">
        <f t="shared" si="36"/>
        <v>3.6683303380737652E-3</v>
      </c>
      <c r="L88" s="52">
        <f t="shared" ref="L88:L94" si="48">(I88-H88)/H88</f>
        <v>0.94997220295457707</v>
      </c>
      <c r="N88" s="40">
        <f t="shared" si="31"/>
        <v>12.690788755160431</v>
      </c>
      <c r="O88" s="143">
        <f t="shared" si="32"/>
        <v>28.021963888201846</v>
      </c>
      <c r="P88" s="52">
        <f t="shared" ref="P88:P93" si="49">(O88-N88)/N88</f>
        <v>1.2080553406743397</v>
      </c>
    </row>
    <row r="89" spans="1:16" ht="20.100000000000001" customHeight="1" x14ac:dyDescent="0.25">
      <c r="A89" s="38" t="s">
        <v>207</v>
      </c>
      <c r="B89" s="19">
        <v>2575.5300000000002</v>
      </c>
      <c r="C89" s="140">
        <v>3436.5799999999995</v>
      </c>
      <c r="D89" s="247">
        <f t="shared" si="33"/>
        <v>2.020551471778282E-3</v>
      </c>
      <c r="E89" s="215">
        <f t="shared" si="34"/>
        <v>2.5970427637629066E-3</v>
      </c>
      <c r="F89" s="52">
        <f t="shared" si="47"/>
        <v>0.33431953811448484</v>
      </c>
      <c r="H89" s="19">
        <v>771.947</v>
      </c>
      <c r="I89" s="140">
        <v>1129.163</v>
      </c>
      <c r="J89" s="214">
        <f t="shared" si="35"/>
        <v>2.4694585776360435E-3</v>
      </c>
      <c r="K89" s="215">
        <f t="shared" si="36"/>
        <v>3.6561395689138107E-3</v>
      </c>
      <c r="L89" s="52">
        <f t="shared" si="48"/>
        <v>0.46274679479290676</v>
      </c>
      <c r="N89" s="40">
        <f t="shared" si="31"/>
        <v>2.9972355204559835</v>
      </c>
      <c r="O89" s="143">
        <f t="shared" si="32"/>
        <v>3.2857171955839819</v>
      </c>
      <c r="P89" s="52">
        <f t="shared" si="49"/>
        <v>9.6249251404878028E-2</v>
      </c>
    </row>
    <row r="90" spans="1:16" ht="20.100000000000001" customHeight="1" x14ac:dyDescent="0.25">
      <c r="A90" s="38" t="s">
        <v>210</v>
      </c>
      <c r="B90" s="19">
        <v>7060.1699999999992</v>
      </c>
      <c r="C90" s="140">
        <v>4642.9800000000005</v>
      </c>
      <c r="D90" s="247">
        <f t="shared" si="33"/>
        <v>5.5388354569757955E-3</v>
      </c>
      <c r="E90" s="215">
        <f t="shared" si="34"/>
        <v>3.5087260041366426E-3</v>
      </c>
      <c r="F90" s="52">
        <f t="shared" si="47"/>
        <v>-0.3423699429333853</v>
      </c>
      <c r="H90" s="19">
        <v>1933.9519999999995</v>
      </c>
      <c r="I90" s="140">
        <v>1100.21</v>
      </c>
      <c r="J90" s="214">
        <f t="shared" si="35"/>
        <v>6.1867127602495773E-3</v>
      </c>
      <c r="K90" s="215">
        <f t="shared" si="36"/>
        <v>3.5623920683857547E-3</v>
      </c>
      <c r="L90" s="52">
        <f t="shared" si="48"/>
        <v>-0.43110790753855305</v>
      </c>
      <c r="N90" s="40">
        <f t="shared" si="31"/>
        <v>2.7392428227648908</v>
      </c>
      <c r="O90" s="143">
        <f t="shared" si="32"/>
        <v>2.3696203731224341</v>
      </c>
      <c r="P90" s="52">
        <f t="shared" si="49"/>
        <v>-0.13493599273881585</v>
      </c>
    </row>
    <row r="91" spans="1:16" ht="20.100000000000001" customHeight="1" x14ac:dyDescent="0.25">
      <c r="A91" s="38" t="s">
        <v>208</v>
      </c>
      <c r="B91" s="19">
        <v>5100.119999999999</v>
      </c>
      <c r="C91" s="140">
        <v>5084.880000000001</v>
      </c>
      <c r="D91" s="247">
        <f t="shared" si="33"/>
        <v>4.001139560496616E-3</v>
      </c>
      <c r="E91" s="215">
        <f t="shared" si="34"/>
        <v>3.8426723104373339E-3</v>
      </c>
      <c r="F91" s="52">
        <f t="shared" si="47"/>
        <v>-2.9881649843529106E-3</v>
      </c>
      <c r="H91" s="19">
        <v>1044.0899999999999</v>
      </c>
      <c r="I91" s="140">
        <v>1024.1399999999999</v>
      </c>
      <c r="J91" s="214">
        <f t="shared" si="35"/>
        <v>3.340044078575364E-3</v>
      </c>
      <c r="K91" s="215">
        <f t="shared" si="36"/>
        <v>3.3160834867130696E-3</v>
      </c>
      <c r="L91" s="52">
        <f t="shared" si="48"/>
        <v>-1.9107548199867874E-2</v>
      </c>
      <c r="N91" s="40">
        <f t="shared" si="31"/>
        <v>2.0471871250088238</v>
      </c>
      <c r="O91" s="143">
        <f t="shared" si="32"/>
        <v>2.0140888280549389</v>
      </c>
      <c r="P91" s="52">
        <f t="shared" si="49"/>
        <v>-1.6167694955458566E-2</v>
      </c>
    </row>
    <row r="92" spans="1:16" ht="20.100000000000001" customHeight="1" x14ac:dyDescent="0.25">
      <c r="A92" s="38" t="s">
        <v>199</v>
      </c>
      <c r="B92" s="19">
        <v>1768.1899999999998</v>
      </c>
      <c r="C92" s="140">
        <v>2996.619999999999</v>
      </c>
      <c r="D92" s="247">
        <f t="shared" si="33"/>
        <v>1.3871781368819777E-3</v>
      </c>
      <c r="E92" s="215">
        <f t="shared" si="34"/>
        <v>2.2645625263335058E-3</v>
      </c>
      <c r="F92" s="52">
        <f t="shared" si="47"/>
        <v>0.69473868758447865</v>
      </c>
      <c r="H92" s="19">
        <v>576.572</v>
      </c>
      <c r="I92" s="140">
        <v>775.49300000000017</v>
      </c>
      <c r="J92" s="214">
        <f t="shared" si="35"/>
        <v>1.8444539210914336E-3</v>
      </c>
      <c r="K92" s="215">
        <f t="shared" si="36"/>
        <v>2.5109843687011338E-3</v>
      </c>
      <c r="L92" s="52">
        <f t="shared" si="48"/>
        <v>0.34500634786288642</v>
      </c>
      <c r="N92" s="40">
        <f t="shared" si="31"/>
        <v>3.2608034204468979</v>
      </c>
      <c r="O92" s="143">
        <f t="shared" si="32"/>
        <v>2.5878923587241642</v>
      </c>
      <c r="P92" s="52">
        <f t="shared" si="49"/>
        <v>-0.20636357822223769</v>
      </c>
    </row>
    <row r="93" spans="1:16" ht="20.100000000000001" customHeight="1" x14ac:dyDescent="0.25">
      <c r="A93" s="38" t="s">
        <v>214</v>
      </c>
      <c r="B93" s="19">
        <v>788.09</v>
      </c>
      <c r="C93" s="140">
        <v>2311.7700000000004</v>
      </c>
      <c r="D93" s="247">
        <f t="shared" si="33"/>
        <v>6.1827134973917847E-4</v>
      </c>
      <c r="E93" s="215">
        <f t="shared" si="34"/>
        <v>1.747017543599793E-3</v>
      </c>
      <c r="F93" s="52">
        <f t="shared" si="47"/>
        <v>1.9333832430306186</v>
      </c>
      <c r="H93" s="19">
        <v>140.74199999999996</v>
      </c>
      <c r="I93" s="140">
        <v>732.00200000000018</v>
      </c>
      <c r="J93" s="214">
        <f t="shared" si="35"/>
        <v>4.5023368072374394E-4</v>
      </c>
      <c r="K93" s="215">
        <f t="shared" si="36"/>
        <v>2.3701639858231698E-3</v>
      </c>
      <c r="L93" s="52">
        <f t="shared" si="48"/>
        <v>4.2010203066604168</v>
      </c>
      <c r="N93" s="40">
        <f t="shared" si="31"/>
        <v>1.7858620208351832</v>
      </c>
      <c r="O93" s="143">
        <f t="shared" si="32"/>
        <v>3.1664136138110628</v>
      </c>
      <c r="P93" s="52">
        <f t="shared" si="49"/>
        <v>0.77304493676966457</v>
      </c>
    </row>
    <row r="94" spans="1:16" ht="20.100000000000001" customHeight="1" x14ac:dyDescent="0.25">
      <c r="A94" s="38" t="s">
        <v>211</v>
      </c>
      <c r="B94" s="19">
        <v>2379.23</v>
      </c>
      <c r="C94" s="140">
        <v>2538.5799999999995</v>
      </c>
      <c r="D94" s="247">
        <f t="shared" si="33"/>
        <v>1.866550449111073E-3</v>
      </c>
      <c r="E94" s="215">
        <f t="shared" si="34"/>
        <v>1.9184191315881601E-3</v>
      </c>
      <c r="F94" s="52">
        <f t="shared" si="47"/>
        <v>6.6975450040559117E-2</v>
      </c>
      <c r="H94" s="19">
        <v>530.89799999999991</v>
      </c>
      <c r="I94" s="140">
        <v>688.97100000000012</v>
      </c>
      <c r="J94" s="214">
        <f t="shared" si="35"/>
        <v>1.6983427877170583E-3</v>
      </c>
      <c r="K94" s="215">
        <f t="shared" si="36"/>
        <v>2.2308330461891838E-3</v>
      </c>
      <c r="L94" s="52">
        <f t="shared" si="48"/>
        <v>0.29774645977193404</v>
      </c>
      <c r="N94" s="40">
        <f t="shared" ref="N94" si="50">(H94/B94)*10</f>
        <v>2.2313857844764899</v>
      </c>
      <c r="O94" s="143">
        <f t="shared" ref="O94" si="51">(I94/C94)*10</f>
        <v>2.7140015284135237</v>
      </c>
      <c r="P94" s="52">
        <f t="shared" ref="P94" si="52">(O94-N94)/N94</f>
        <v>0.21628521042597806</v>
      </c>
    </row>
    <row r="95" spans="1:16" ht="20.100000000000001" customHeight="1" thickBot="1" x14ac:dyDescent="0.3">
      <c r="A95" s="8" t="s">
        <v>17</v>
      </c>
      <c r="B95" s="19">
        <f>B96-SUM(B68:B94)</f>
        <v>46240.599999999395</v>
      </c>
      <c r="C95" s="140">
        <f>C96-SUM(C68:C94)</f>
        <v>41883.899999999208</v>
      </c>
      <c r="D95" s="247">
        <f t="shared" si="33"/>
        <v>3.62766158367053E-2</v>
      </c>
      <c r="E95" s="215">
        <f t="shared" si="34"/>
        <v>3.1651897937242011E-2</v>
      </c>
      <c r="F95" s="52">
        <f>(C95-B95)/B95</f>
        <v>-9.4218068104657882E-2</v>
      </c>
      <c r="H95" s="19">
        <f>H96-SUM(H68:H94)</f>
        <v>12329.63100000011</v>
      </c>
      <c r="I95" s="140">
        <f>I96-SUM(I68:I94)</f>
        <v>10929.896999999764</v>
      </c>
      <c r="J95" s="214">
        <f t="shared" si="35"/>
        <v>3.9442491559702343E-2</v>
      </c>
      <c r="K95" s="215">
        <f t="shared" si="36"/>
        <v>3.53901331391938E-2</v>
      </c>
      <c r="L95" s="52">
        <f>(I95-H95)/H95</f>
        <v>-0.11352602523143908</v>
      </c>
      <c r="N95" s="40">
        <f t="shared" si="31"/>
        <v>2.6664080915905659</v>
      </c>
      <c r="O95" s="143">
        <f t="shared" si="32"/>
        <v>2.6095700257139312</v>
      </c>
      <c r="P95" s="52">
        <f>(O95-N95)/N95</f>
        <v>-2.1316341656737816E-2</v>
      </c>
    </row>
    <row r="96" spans="1:16" ht="26.25" customHeight="1" thickBot="1" x14ac:dyDescent="0.3">
      <c r="A96" s="12" t="s">
        <v>18</v>
      </c>
      <c r="B96" s="17">
        <v>1274666.8599999994</v>
      </c>
      <c r="C96" s="145">
        <v>1323266.6199999999</v>
      </c>
      <c r="D96" s="243">
        <f>SUM(D68:D95)</f>
        <v>0.99999999999999978</v>
      </c>
      <c r="E96" s="244">
        <f>SUM(E68:E95)</f>
        <v>0.99999999999999956</v>
      </c>
      <c r="F96" s="57">
        <f>(C96-B96)/B96</f>
        <v>3.8127420995318337E-2</v>
      </c>
      <c r="G96" s="1"/>
      <c r="H96" s="17">
        <v>312597.67100000003</v>
      </c>
      <c r="I96" s="145">
        <v>308840.23399999988</v>
      </c>
      <c r="J96" s="255">
        <f t="shared" si="35"/>
        <v>1</v>
      </c>
      <c r="K96" s="244">
        <f t="shared" si="36"/>
        <v>1</v>
      </c>
      <c r="L96" s="57">
        <f>(I96-H96)/H96</f>
        <v>-1.2020041569663999E-2</v>
      </c>
      <c r="M96" s="1"/>
      <c r="N96" s="37">
        <f t="shared" si="31"/>
        <v>2.4523872143345766</v>
      </c>
      <c r="O96" s="150">
        <f t="shared" si="32"/>
        <v>2.3339229549975342</v>
      </c>
      <c r="P96" s="57">
        <f>(O96-N96)/N96</f>
        <v>-4.8305691142328903E-2</v>
      </c>
    </row>
  </sheetData>
  <mergeCells count="33"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132</v>
      </c>
      <c r="B1" s="4"/>
    </row>
    <row r="3" spans="1:19" ht="15.75" thickBot="1" x14ac:dyDescent="0.3"/>
    <row r="4" spans="1:19" x14ac:dyDescent="0.25">
      <c r="A4" s="350" t="s">
        <v>16</v>
      </c>
      <c r="B4" s="333"/>
      <c r="C4" s="333"/>
      <c r="D4" s="333"/>
      <c r="E4" s="369" t="s">
        <v>1</v>
      </c>
      <c r="F4" s="367"/>
      <c r="G4" s="362" t="s">
        <v>104</v>
      </c>
      <c r="H4" s="362"/>
      <c r="I4" s="130" t="s">
        <v>0</v>
      </c>
      <c r="K4" s="363" t="s">
        <v>19</v>
      </c>
      <c r="L4" s="367"/>
      <c r="M4" s="362" t="s">
        <v>104</v>
      </c>
      <c r="N4" s="362"/>
      <c r="O4" s="130" t="s">
        <v>0</v>
      </c>
      <c r="Q4" s="361" t="s">
        <v>22</v>
      </c>
      <c r="R4" s="362"/>
      <c r="S4" s="130" t="s">
        <v>0</v>
      </c>
    </row>
    <row r="5" spans="1:19" x14ac:dyDescent="0.25">
      <c r="A5" s="368"/>
      <c r="B5" s="334"/>
      <c r="C5" s="334"/>
      <c r="D5" s="334"/>
      <c r="E5" s="370" t="s">
        <v>157</v>
      </c>
      <c r="F5" s="360"/>
      <c r="G5" s="364" t="str">
        <f>E5</f>
        <v>jan-set</v>
      </c>
      <c r="H5" s="364"/>
      <c r="I5" s="131" t="s">
        <v>152</v>
      </c>
      <c r="K5" s="359" t="str">
        <f>E5</f>
        <v>jan-set</v>
      </c>
      <c r="L5" s="360"/>
      <c r="M5" s="371" t="str">
        <f>E5</f>
        <v>jan-set</v>
      </c>
      <c r="N5" s="366"/>
      <c r="O5" s="131" t="str">
        <f>I5</f>
        <v>2025/2024</v>
      </c>
      <c r="Q5" s="359" t="str">
        <f>E5</f>
        <v>jan-set</v>
      </c>
      <c r="R5" s="360"/>
      <c r="S5" s="131" t="str">
        <f>O5</f>
        <v>2025/2024</v>
      </c>
    </row>
    <row r="6" spans="1:19" ht="15.75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433716.62000000011</v>
      </c>
      <c r="F7" s="145">
        <v>442233.18999999959</v>
      </c>
      <c r="G7" s="243">
        <f>E7/E15</f>
        <v>0.37222743242464262</v>
      </c>
      <c r="H7" s="244">
        <f>F7/F15</f>
        <v>0.3706680718475141</v>
      </c>
      <c r="I7" s="164">
        <f t="shared" ref="I7:I18" si="0">(F7-E7)/E7</f>
        <v>1.963625465862821E-2</v>
      </c>
      <c r="J7" s="1"/>
      <c r="K7" s="17">
        <v>108510.62499999987</v>
      </c>
      <c r="L7" s="145">
        <v>111677.46299999999</v>
      </c>
      <c r="M7" s="243">
        <f>K7/K15</f>
        <v>0.31072171384393571</v>
      </c>
      <c r="N7" s="244">
        <f>L7/L15</f>
        <v>0.32045947299477745</v>
      </c>
      <c r="O7" s="164">
        <f t="shared" ref="O7:O18" si="1">(L7-K7)/K7</f>
        <v>2.9184589066739996E-2</v>
      </c>
      <c r="P7" s="1"/>
      <c r="Q7" s="187">
        <f t="shared" ref="Q7:R18" si="2">(K7/E7)*10</f>
        <v>2.5018784154501583</v>
      </c>
      <c r="R7" s="188">
        <f t="shared" si="2"/>
        <v>2.525307134907719</v>
      </c>
      <c r="S7" s="55">
        <f>(R7-Q7)/Q7</f>
        <v>9.364451650759038E-3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373591.32000000012</v>
      </c>
      <c r="F8" s="181">
        <v>377888.86999999959</v>
      </c>
      <c r="G8" s="245">
        <f>E8/E7</f>
        <v>0.8613719252907579</v>
      </c>
      <c r="H8" s="246">
        <f>F8/F7</f>
        <v>0.85450137742940535</v>
      </c>
      <c r="I8" s="206">
        <f t="shared" si="0"/>
        <v>1.1503345420336488E-2</v>
      </c>
      <c r="K8" s="180">
        <v>97597.032999999879</v>
      </c>
      <c r="L8" s="181">
        <v>99819.044000000009</v>
      </c>
      <c r="M8" s="250">
        <f>K8/K7</f>
        <v>0.89942374767447886</v>
      </c>
      <c r="N8" s="246">
        <f>L8/L7</f>
        <v>0.89381546928586675</v>
      </c>
      <c r="O8" s="207">
        <f t="shared" si="1"/>
        <v>2.2767198261038655E-2</v>
      </c>
      <c r="Q8" s="189">
        <f t="shared" si="2"/>
        <v>2.6124009786951112</v>
      </c>
      <c r="R8" s="190">
        <f t="shared" si="2"/>
        <v>2.6414920344174231</v>
      </c>
      <c r="S8" s="182">
        <f t="shared" ref="S8:S18" si="3">(R8-Q8)/Q8</f>
        <v>1.1135754411194094E-2</v>
      </c>
    </row>
    <row r="9" spans="1:19" ht="24" customHeight="1" x14ac:dyDescent="0.25">
      <c r="A9" s="8"/>
      <c r="B9" t="s">
        <v>37</v>
      </c>
      <c r="E9" s="19">
        <v>54030.659999999996</v>
      </c>
      <c r="F9" s="140">
        <v>61066.69999999999</v>
      </c>
      <c r="G9" s="247">
        <f>E9/E7</f>
        <v>0.12457595007542017</v>
      </c>
      <c r="H9" s="215">
        <f>F9/F7</f>
        <v>0.13808710286986836</v>
      </c>
      <c r="I9" s="182">
        <f t="shared" si="0"/>
        <v>0.13022309925512651</v>
      </c>
      <c r="K9" s="19">
        <v>9755.3930000000018</v>
      </c>
      <c r="L9" s="140">
        <v>11045.835999999985</v>
      </c>
      <c r="M9" s="247">
        <f>K9/K7</f>
        <v>8.9902652390031063E-2</v>
      </c>
      <c r="N9" s="215">
        <f>L9/L7</f>
        <v>9.8908371512701584E-2</v>
      </c>
      <c r="O9" s="182">
        <f t="shared" si="1"/>
        <v>0.13227996042804044</v>
      </c>
      <c r="Q9" s="189">
        <f t="shared" si="2"/>
        <v>1.8055291199478227</v>
      </c>
      <c r="R9" s="190">
        <f t="shared" si="2"/>
        <v>1.8088149515202208</v>
      </c>
      <c r="S9" s="182">
        <f t="shared" si="3"/>
        <v>1.8198718237748448E-3</v>
      </c>
    </row>
    <row r="10" spans="1:19" ht="24" customHeight="1" thickBot="1" x14ac:dyDescent="0.3">
      <c r="A10" s="8"/>
      <c r="B10" t="s">
        <v>36</v>
      </c>
      <c r="E10" s="19">
        <v>6094.6399999999985</v>
      </c>
      <c r="F10" s="140">
        <v>3277.6199999999994</v>
      </c>
      <c r="G10" s="247">
        <f>E10/E7</f>
        <v>1.4052124633821958E-2</v>
      </c>
      <c r="H10" s="215">
        <f>F10/F7</f>
        <v>7.4115197007262219E-3</v>
      </c>
      <c r="I10" s="186">
        <f t="shared" si="0"/>
        <v>-0.46221269837102763</v>
      </c>
      <c r="K10" s="19">
        <v>1158.1990000000001</v>
      </c>
      <c r="L10" s="140">
        <v>812.58300000000008</v>
      </c>
      <c r="M10" s="247">
        <f>K10/K7</f>
        <v>1.0673599935490202E-2</v>
      </c>
      <c r="N10" s="215">
        <f>L10/L7</f>
        <v>7.2761592014317176E-3</v>
      </c>
      <c r="O10" s="209">
        <f t="shared" si="1"/>
        <v>-0.29840813193587629</v>
      </c>
      <c r="Q10" s="189">
        <f t="shared" si="2"/>
        <v>1.9003567068768628</v>
      </c>
      <c r="R10" s="190">
        <f t="shared" si="2"/>
        <v>2.4791861167554514</v>
      </c>
      <c r="S10" s="182">
        <f t="shared" si="3"/>
        <v>0.30458987398732351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731475.90000000258</v>
      </c>
      <c r="F11" s="145">
        <v>750837.44000000181</v>
      </c>
      <c r="G11" s="243">
        <f>E11/E15</f>
        <v>0.62777256757535727</v>
      </c>
      <c r="H11" s="244">
        <f>F11/F15</f>
        <v>0.62933192815248562</v>
      </c>
      <c r="I11" s="164">
        <f t="shared" si="0"/>
        <v>2.6469142729103109E-2</v>
      </c>
      <c r="J11" s="1"/>
      <c r="K11" s="17">
        <v>240710.62400000027</v>
      </c>
      <c r="L11" s="145">
        <v>236814.22600000037</v>
      </c>
      <c r="M11" s="243">
        <f>K11/K15</f>
        <v>0.68927828615606423</v>
      </c>
      <c r="N11" s="244">
        <f>L11/L15</f>
        <v>0.67954052700522261</v>
      </c>
      <c r="O11" s="164">
        <f t="shared" si="1"/>
        <v>-1.6187062852696915E-2</v>
      </c>
      <c r="Q11" s="191">
        <f t="shared" si="2"/>
        <v>3.2907526276668775</v>
      </c>
      <c r="R11" s="192">
        <f t="shared" si="2"/>
        <v>3.1540012975378504</v>
      </c>
      <c r="S11" s="57">
        <f t="shared" si="3"/>
        <v>-4.1556247339680129E-2</v>
      </c>
    </row>
    <row r="12" spans="1:19" s="3" customFormat="1" ht="24" customHeight="1" x14ac:dyDescent="0.25">
      <c r="A12" s="46"/>
      <c r="B12" s="3" t="s">
        <v>33</v>
      </c>
      <c r="E12" s="31">
        <v>685364.26000000257</v>
      </c>
      <c r="F12" s="141">
        <v>701993.24000000185</v>
      </c>
      <c r="G12" s="247">
        <f>E12/E11</f>
        <v>0.93696082126560853</v>
      </c>
      <c r="H12" s="215">
        <f>F12/F11</f>
        <v>0.93494703727081074</v>
      </c>
      <c r="I12" s="206">
        <f t="shared" si="0"/>
        <v>2.4262980973065652E-2</v>
      </c>
      <c r="K12" s="31">
        <v>232670.18300000028</v>
      </c>
      <c r="L12" s="141">
        <v>227943.24000000037</v>
      </c>
      <c r="M12" s="247">
        <f>K12/K11</f>
        <v>0.96659706635964693</v>
      </c>
      <c r="N12" s="215">
        <f>L12/L11</f>
        <v>0.96254031630684223</v>
      </c>
      <c r="O12" s="206">
        <f t="shared" si="1"/>
        <v>-2.0316066885114826E-2</v>
      </c>
      <c r="Q12" s="189">
        <f t="shared" si="2"/>
        <v>3.3948397455099193</v>
      </c>
      <c r="R12" s="190">
        <f t="shared" si="2"/>
        <v>3.2470859690899556</v>
      </c>
      <c r="S12" s="182">
        <f t="shared" si="3"/>
        <v>-4.352304894962588E-2</v>
      </c>
    </row>
    <row r="13" spans="1:19" ht="24" customHeight="1" x14ac:dyDescent="0.25">
      <c r="A13" s="8"/>
      <c r="B13" s="3" t="s">
        <v>37</v>
      </c>
      <c r="D13" s="3"/>
      <c r="E13" s="19">
        <v>43982.280000000028</v>
      </c>
      <c r="F13" s="140">
        <v>43593.370000000017</v>
      </c>
      <c r="G13" s="247">
        <f>E13/E11</f>
        <v>6.0128132724536612E-2</v>
      </c>
      <c r="H13" s="215">
        <f>F13/F11</f>
        <v>5.8059664685873834E-2</v>
      </c>
      <c r="I13" s="182">
        <f t="shared" si="0"/>
        <v>-8.8424247219564458E-3</v>
      </c>
      <c r="K13" s="19">
        <v>7748.7200000000012</v>
      </c>
      <c r="L13" s="140">
        <v>8107.1010000000033</v>
      </c>
      <c r="M13" s="247">
        <f>K13/K11</f>
        <v>3.2191017875471885E-2</v>
      </c>
      <c r="N13" s="215">
        <f>L13/L11</f>
        <v>3.4234011769208456E-2</v>
      </c>
      <c r="O13" s="182">
        <f t="shared" si="1"/>
        <v>4.6250348444646608E-2</v>
      </c>
      <c r="Q13" s="189">
        <f t="shared" si="2"/>
        <v>1.7617822450314071</v>
      </c>
      <c r="R13" s="190">
        <f t="shared" si="2"/>
        <v>1.8597096301570628</v>
      </c>
      <c r="S13" s="182">
        <f t="shared" si="3"/>
        <v>5.5584272915583814E-2</v>
      </c>
    </row>
    <row r="14" spans="1:19" ht="24" customHeight="1" thickBot="1" x14ac:dyDescent="0.3">
      <c r="A14" s="8"/>
      <c r="B14" t="s">
        <v>36</v>
      </c>
      <c r="E14" s="19">
        <v>2129.3599999999997</v>
      </c>
      <c r="F14" s="140">
        <v>5250.829999999999</v>
      </c>
      <c r="G14" s="247">
        <f>E14/E11</f>
        <v>2.9110460098548596E-3</v>
      </c>
      <c r="H14" s="215">
        <f>F14/F11</f>
        <v>6.9932980433154565E-3</v>
      </c>
      <c r="I14" s="186">
        <f t="shared" si="0"/>
        <v>1.4659193372656572</v>
      </c>
      <c r="K14" s="19">
        <v>291.721</v>
      </c>
      <c r="L14" s="140">
        <v>763.88499999999999</v>
      </c>
      <c r="M14" s="247">
        <f>K14/K11</f>
        <v>1.2119157648812363E-3</v>
      </c>
      <c r="N14" s="215">
        <f>L14/L11</f>
        <v>3.2256719239493609E-3</v>
      </c>
      <c r="O14" s="209">
        <f t="shared" si="1"/>
        <v>1.6185464879113947</v>
      </c>
      <c r="Q14" s="189">
        <f t="shared" si="2"/>
        <v>1.3699938009542776</v>
      </c>
      <c r="R14" s="190">
        <f t="shared" si="2"/>
        <v>1.4547890523974307</v>
      </c>
      <c r="S14" s="182">
        <f t="shared" si="3"/>
        <v>6.1894624183035346E-2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1165192.5200000028</v>
      </c>
      <c r="F15" s="145">
        <v>1193070.6300000018</v>
      </c>
      <c r="G15" s="243">
        <f>G7+G11</f>
        <v>0.99999999999999989</v>
      </c>
      <c r="H15" s="244">
        <f>H7+H11</f>
        <v>0.99999999999999978</v>
      </c>
      <c r="I15" s="164">
        <f t="shared" si="0"/>
        <v>2.3925754346585466E-2</v>
      </c>
      <c r="J15" s="1"/>
      <c r="K15" s="17">
        <v>349221.24900000019</v>
      </c>
      <c r="L15" s="145">
        <v>348491.68900000036</v>
      </c>
      <c r="M15" s="243">
        <f>M7+M11</f>
        <v>1</v>
      </c>
      <c r="N15" s="244">
        <f>N7+N11</f>
        <v>1</v>
      </c>
      <c r="O15" s="164">
        <f t="shared" si="1"/>
        <v>-2.0891054083591078E-3</v>
      </c>
      <c r="Q15" s="191">
        <f t="shared" si="2"/>
        <v>2.9971120051474354</v>
      </c>
      <c r="R15" s="192">
        <f t="shared" si="2"/>
        <v>2.9209644444939515</v>
      </c>
      <c r="S15" s="57">
        <f t="shared" si="3"/>
        <v>-2.540697862565798E-2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1058955.5800000026</v>
      </c>
      <c r="F16" s="181">
        <f t="shared" ref="F16:F17" si="4">F8+F12</f>
        <v>1079882.1100000015</v>
      </c>
      <c r="G16" s="245">
        <f>E16/E15</f>
        <v>0.90882456059707628</v>
      </c>
      <c r="H16" s="246">
        <f>F16/F15</f>
        <v>0.9051283996488958</v>
      </c>
      <c r="I16" s="207">
        <f t="shared" si="0"/>
        <v>1.9761480457942165E-2</v>
      </c>
      <c r="J16" s="3"/>
      <c r="K16" s="180">
        <f t="shared" ref="K16:L18" si="5">K8+K12</f>
        <v>330267.21600000013</v>
      </c>
      <c r="L16" s="181">
        <f t="shared" si="5"/>
        <v>327762.28400000039</v>
      </c>
      <c r="M16" s="250">
        <f>K16/K15</f>
        <v>0.94572485765320646</v>
      </c>
      <c r="N16" s="246">
        <f>L16/L15</f>
        <v>0.94051678804885375</v>
      </c>
      <c r="O16" s="207">
        <f t="shared" si="1"/>
        <v>-7.5845614661303159E-3</v>
      </c>
      <c r="P16" s="3"/>
      <c r="Q16" s="189">
        <f t="shared" si="2"/>
        <v>3.1188014137476787</v>
      </c>
      <c r="R16" s="190">
        <f t="shared" si="2"/>
        <v>3.0351672739536353</v>
      </c>
      <c r="S16" s="182">
        <f t="shared" si="3"/>
        <v>-2.681611577620303E-2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98012.940000000031</v>
      </c>
      <c r="F17" s="140">
        <f t="shared" si="4"/>
        <v>104660.07</v>
      </c>
      <c r="G17" s="248">
        <f>E17/E15</f>
        <v>8.4117378302428339E-2</v>
      </c>
      <c r="H17" s="215">
        <f>F17/F15</f>
        <v>8.7723280892431199E-2</v>
      </c>
      <c r="I17" s="182">
        <f t="shared" si="0"/>
        <v>6.7818902279637494E-2</v>
      </c>
      <c r="K17" s="19">
        <f t="shared" si="5"/>
        <v>17504.113000000005</v>
      </c>
      <c r="L17" s="140">
        <f t="shared" si="5"/>
        <v>19152.936999999987</v>
      </c>
      <c r="M17" s="247">
        <f>K17/K15</f>
        <v>5.0123275860570547E-2</v>
      </c>
      <c r="N17" s="215">
        <f>L17/L15</f>
        <v>5.4959523008882911E-2</v>
      </c>
      <c r="O17" s="182">
        <f t="shared" si="1"/>
        <v>9.4196375446158387E-2</v>
      </c>
      <c r="Q17" s="189">
        <f t="shared" si="2"/>
        <v>1.7858981681398394</v>
      </c>
      <c r="R17" s="190">
        <f t="shared" si="2"/>
        <v>1.8300137769829492</v>
      </c>
      <c r="S17" s="182">
        <f t="shared" si="3"/>
        <v>2.470219726416982E-2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8223.9999999999982</v>
      </c>
      <c r="F18" s="142">
        <f>F10+F14</f>
        <v>8528.4499999999989</v>
      </c>
      <c r="G18" s="249">
        <f>E18/E15</f>
        <v>7.0580611004952025E-3</v>
      </c>
      <c r="H18" s="221">
        <f>F18/F15</f>
        <v>7.1483194586727744E-3</v>
      </c>
      <c r="I18" s="208">
        <f t="shared" si="0"/>
        <v>3.7019698443579864E-2</v>
      </c>
      <c r="K18" s="21">
        <f t="shared" si="5"/>
        <v>1449.92</v>
      </c>
      <c r="L18" s="142">
        <f t="shared" si="5"/>
        <v>1576.4680000000001</v>
      </c>
      <c r="M18" s="249">
        <f>K18/K15</f>
        <v>4.1518664862228907E-3</v>
      </c>
      <c r="N18" s="221">
        <f>L18/L15</f>
        <v>4.5236889422634076E-3</v>
      </c>
      <c r="O18" s="208">
        <f t="shared" si="1"/>
        <v>8.7279298168174799E-2</v>
      </c>
      <c r="Q18" s="193">
        <f t="shared" si="2"/>
        <v>1.7630350194552533</v>
      </c>
      <c r="R18" s="194">
        <f t="shared" si="2"/>
        <v>1.848481259783431</v>
      </c>
      <c r="S18" s="186">
        <f t="shared" si="3"/>
        <v>4.8465424330924003E-2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topLeftCell="A75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133</v>
      </c>
    </row>
    <row r="3" spans="1:16" ht="8.25" customHeight="1" thickBot="1" x14ac:dyDescent="0.3"/>
    <row r="4" spans="1:16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6" x14ac:dyDescent="0.25">
      <c r="A5" s="376"/>
      <c r="B5" s="370" t="s">
        <v>157</v>
      </c>
      <c r="C5" s="364"/>
      <c r="D5" s="370" t="str">
        <f>B5</f>
        <v>jan-set</v>
      </c>
      <c r="E5" s="364"/>
      <c r="F5" s="131" t="s">
        <v>152</v>
      </c>
      <c r="H5" s="359" t="str">
        <f>B5</f>
        <v>jan-set</v>
      </c>
      <c r="I5" s="364"/>
      <c r="J5" s="370" t="str">
        <f>B5</f>
        <v>jan-set</v>
      </c>
      <c r="K5" s="360"/>
      <c r="L5" s="131" t="str">
        <f>F5</f>
        <v>2025/2024</v>
      </c>
      <c r="N5" s="359" t="str">
        <f>B5</f>
        <v>jan-set</v>
      </c>
      <c r="O5" s="360"/>
      <c r="P5" s="131" t="str">
        <f>F5</f>
        <v>2025/2024</v>
      </c>
    </row>
    <row r="6" spans="1:16" ht="19.5" customHeight="1" thickBot="1" x14ac:dyDescent="0.3">
      <c r="A6" s="377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165</v>
      </c>
      <c r="B7" s="39">
        <v>158392.88999999998</v>
      </c>
      <c r="C7" s="147">
        <v>156300.02000000002</v>
      </c>
      <c r="D7" s="247">
        <f>B7/$B$33</f>
        <v>0.13593709818871824</v>
      </c>
      <c r="E7" s="246">
        <f>C7/$C$33</f>
        <v>0.13100651048630713</v>
      </c>
      <c r="F7" s="52">
        <f>(C7-B7)/B7</f>
        <v>-1.3213156221847877E-2</v>
      </c>
      <c r="H7" s="39">
        <v>51706.340000000004</v>
      </c>
      <c r="I7" s="147">
        <v>51467.607000000025</v>
      </c>
      <c r="J7" s="247">
        <f>H7/$H$33</f>
        <v>0.14806183801261194</v>
      </c>
      <c r="K7" s="246">
        <f>I7/$I$33</f>
        <v>0.14768675588128594</v>
      </c>
      <c r="L7" s="52">
        <f>(I7-H7)/H7</f>
        <v>-4.6170933777168978E-3</v>
      </c>
      <c r="N7" s="27">
        <f t="shared" ref="N7:O33" si="0">(H7/B7)*10</f>
        <v>3.2644356700606956</v>
      </c>
      <c r="O7" s="151">
        <f t="shared" si="0"/>
        <v>3.2928727072459765</v>
      </c>
      <c r="P7" s="61">
        <f>(O7-N7)/N7</f>
        <v>8.7111648258494153E-3</v>
      </c>
    </row>
    <row r="8" spans="1:16" ht="20.100000000000001" customHeight="1" x14ac:dyDescent="0.25">
      <c r="A8" s="8" t="s">
        <v>164</v>
      </c>
      <c r="B8" s="19">
        <v>130043.04999999999</v>
      </c>
      <c r="C8" s="140">
        <v>124662.51000000001</v>
      </c>
      <c r="D8" s="247">
        <f t="shared" ref="D8:D32" si="1">B8/$B$33</f>
        <v>0.11160649229021831</v>
      </c>
      <c r="E8" s="215">
        <f t="shared" ref="E8:E32" si="2">C8/$C$33</f>
        <v>0.10448879292251123</v>
      </c>
      <c r="F8" s="52">
        <f t="shared" ref="F8:F33" si="3">(C8-B8)/B8</f>
        <v>-4.1375067717959395E-2</v>
      </c>
      <c r="H8" s="19">
        <v>40660.594000000005</v>
      </c>
      <c r="I8" s="140">
        <v>37444.060999999987</v>
      </c>
      <c r="J8" s="247">
        <f t="shared" ref="J8:J32" si="4">H8/$H$33</f>
        <v>0.11643218766450267</v>
      </c>
      <c r="K8" s="215">
        <f t="shared" ref="K8:K32" si="5">I8/$I$33</f>
        <v>0.10744606595194867</v>
      </c>
      <c r="L8" s="52">
        <f t="shared" ref="L8:L33" si="6">(I8-H8)/H8</f>
        <v>-7.9106886633284731E-2</v>
      </c>
      <c r="N8" s="27">
        <f t="shared" si="0"/>
        <v>3.126702580414717</v>
      </c>
      <c r="O8" s="152">
        <f t="shared" si="0"/>
        <v>3.0036344527316179</v>
      </c>
      <c r="P8" s="52">
        <f t="shared" ref="P8:P71" si="7">(O8-N8)/N8</f>
        <v>-3.9360356323618013E-2</v>
      </c>
    </row>
    <row r="9" spans="1:16" ht="20.100000000000001" customHeight="1" x14ac:dyDescent="0.25">
      <c r="A9" s="8" t="s">
        <v>166</v>
      </c>
      <c r="B9" s="19">
        <v>100161.91999999997</v>
      </c>
      <c r="C9" s="140">
        <v>99108.62999999999</v>
      </c>
      <c r="D9" s="247">
        <f t="shared" si="1"/>
        <v>8.5961691549478886E-2</v>
      </c>
      <c r="E9" s="215">
        <f t="shared" si="2"/>
        <v>8.3070211861639737E-2</v>
      </c>
      <c r="F9" s="52">
        <f t="shared" si="3"/>
        <v>-1.0515872698925692E-2</v>
      </c>
      <c r="H9" s="19">
        <v>30480.113000000005</v>
      </c>
      <c r="I9" s="140">
        <v>29879.490000000005</v>
      </c>
      <c r="J9" s="247">
        <f t="shared" si="4"/>
        <v>8.7280235917144927E-2</v>
      </c>
      <c r="K9" s="215">
        <f t="shared" si="5"/>
        <v>8.5739462211392947E-2</v>
      </c>
      <c r="L9" s="52">
        <f t="shared" si="6"/>
        <v>-1.9705405947806016E-2</v>
      </c>
      <c r="N9" s="27">
        <f t="shared" si="0"/>
        <v>3.0430839384868036</v>
      </c>
      <c r="O9" s="152">
        <f t="shared" si="0"/>
        <v>3.0148222208298114</v>
      </c>
      <c r="P9" s="52">
        <f t="shared" si="7"/>
        <v>-9.2871962220817013E-3</v>
      </c>
    </row>
    <row r="10" spans="1:16" ht="20.100000000000001" customHeight="1" x14ac:dyDescent="0.25">
      <c r="A10" s="8" t="s">
        <v>168</v>
      </c>
      <c r="B10" s="19">
        <v>71524.759999999995</v>
      </c>
      <c r="C10" s="140">
        <v>77453.820000000007</v>
      </c>
      <c r="D10" s="247">
        <f t="shared" si="1"/>
        <v>6.1384499790644059E-2</v>
      </c>
      <c r="E10" s="215">
        <f t="shared" si="2"/>
        <v>6.4919727342546363E-2</v>
      </c>
      <c r="F10" s="52">
        <f t="shared" si="3"/>
        <v>8.2895209994413299E-2</v>
      </c>
      <c r="H10" s="19">
        <v>27140.012999999992</v>
      </c>
      <c r="I10" s="140">
        <v>28529.374</v>
      </c>
      <c r="J10" s="247">
        <f t="shared" si="4"/>
        <v>7.7715812189881953E-2</v>
      </c>
      <c r="K10" s="215">
        <f t="shared" si="5"/>
        <v>8.1865292345608853E-2</v>
      </c>
      <c r="L10" s="52">
        <f t="shared" si="6"/>
        <v>5.1192348360334552E-2</v>
      </c>
      <c r="N10" s="27">
        <f t="shared" si="0"/>
        <v>3.7944920052860009</v>
      </c>
      <c r="O10" s="152">
        <f t="shared" si="0"/>
        <v>3.6834043821208557</v>
      </c>
      <c r="P10" s="52">
        <f t="shared" si="7"/>
        <v>-2.9276019823046704E-2</v>
      </c>
    </row>
    <row r="11" spans="1:16" ht="20.100000000000001" customHeight="1" x14ac:dyDescent="0.25">
      <c r="A11" s="8" t="s">
        <v>172</v>
      </c>
      <c r="B11" s="19">
        <v>93130.670000000013</v>
      </c>
      <c r="C11" s="140">
        <v>95210.2</v>
      </c>
      <c r="D11" s="247">
        <f t="shared" si="1"/>
        <v>7.9927281029919459E-2</v>
      </c>
      <c r="E11" s="215">
        <f t="shared" si="2"/>
        <v>7.9802651750802048E-2</v>
      </c>
      <c r="F11" s="52">
        <f t="shared" si="3"/>
        <v>2.2329163958553975E-2</v>
      </c>
      <c r="H11" s="19">
        <v>22425.307999999997</v>
      </c>
      <c r="I11" s="140">
        <v>22898.204000000002</v>
      </c>
      <c r="J11" s="247">
        <f t="shared" si="4"/>
        <v>6.4215187547193048E-2</v>
      </c>
      <c r="K11" s="215">
        <f t="shared" si="5"/>
        <v>6.5706599964282075E-2</v>
      </c>
      <c r="L11" s="52">
        <f t="shared" si="6"/>
        <v>2.1087603345292038E-2</v>
      </c>
      <c r="N11" s="27">
        <f t="shared" si="0"/>
        <v>2.4079401554826134</v>
      </c>
      <c r="O11" s="152">
        <f t="shared" si="0"/>
        <v>2.405015849142214</v>
      </c>
      <c r="P11" s="52">
        <f t="shared" si="7"/>
        <v>-1.2144431138544271E-3</v>
      </c>
    </row>
    <row r="12" spans="1:16" ht="20.100000000000001" customHeight="1" x14ac:dyDescent="0.25">
      <c r="A12" s="8" t="s">
        <v>174</v>
      </c>
      <c r="B12" s="19">
        <v>85484.919999999984</v>
      </c>
      <c r="C12" s="140">
        <v>92612.900000000023</v>
      </c>
      <c r="D12" s="247">
        <f t="shared" si="1"/>
        <v>7.3365489850552773E-2</v>
      </c>
      <c r="E12" s="215">
        <f t="shared" si="2"/>
        <v>7.7625664123506272E-2</v>
      </c>
      <c r="F12" s="52">
        <f t="shared" si="3"/>
        <v>8.3382893731432872E-2</v>
      </c>
      <c r="H12" s="19">
        <v>27127.330999999995</v>
      </c>
      <c r="I12" s="140">
        <v>19673.336999999996</v>
      </c>
      <c r="J12" s="247">
        <f t="shared" si="4"/>
        <v>7.7679497102995598E-2</v>
      </c>
      <c r="K12" s="215">
        <f t="shared" si="5"/>
        <v>5.6452815435721899E-2</v>
      </c>
      <c r="L12" s="52">
        <f t="shared" si="6"/>
        <v>-0.27477800893866045</v>
      </c>
      <c r="N12" s="27">
        <f t="shared" si="0"/>
        <v>3.173346948210281</v>
      </c>
      <c r="O12" s="152">
        <f t="shared" si="0"/>
        <v>2.1242545045020718</v>
      </c>
      <c r="P12" s="52">
        <f t="shared" si="7"/>
        <v>-0.33059493992608696</v>
      </c>
    </row>
    <row r="13" spans="1:16" ht="20.100000000000001" customHeight="1" x14ac:dyDescent="0.25">
      <c r="A13" s="8" t="s">
        <v>170</v>
      </c>
      <c r="B13" s="19">
        <v>72218.310000000012</v>
      </c>
      <c r="C13" s="140">
        <v>74723.140000000014</v>
      </c>
      <c r="D13" s="247">
        <f t="shared" si="1"/>
        <v>6.1979723316452497E-2</v>
      </c>
      <c r="E13" s="215">
        <f t="shared" si="2"/>
        <v>6.263094415458037E-2</v>
      </c>
      <c r="F13" s="52">
        <f t="shared" si="3"/>
        <v>3.4684140351664297E-2</v>
      </c>
      <c r="H13" s="19">
        <v>18002.401000000002</v>
      </c>
      <c r="I13" s="140">
        <v>18752.885999999991</v>
      </c>
      <c r="J13" s="247">
        <f t="shared" si="4"/>
        <v>5.1550130616479201E-2</v>
      </c>
      <c r="K13" s="215">
        <f t="shared" si="5"/>
        <v>5.3811573107558359E-2</v>
      </c>
      <c r="L13" s="52">
        <f t="shared" si="6"/>
        <v>4.1688050388389283E-2</v>
      </c>
      <c r="N13" s="27">
        <f t="shared" si="0"/>
        <v>2.4927751701749874</v>
      </c>
      <c r="O13" s="152">
        <f t="shared" si="0"/>
        <v>2.5096490859457976</v>
      </c>
      <c r="P13" s="52">
        <f t="shared" si="7"/>
        <v>6.7691286292881755E-3</v>
      </c>
    </row>
    <row r="14" spans="1:16" ht="20.100000000000001" customHeight="1" x14ac:dyDescent="0.25">
      <c r="A14" s="8" t="s">
        <v>175</v>
      </c>
      <c r="B14" s="19">
        <v>33433.560000000005</v>
      </c>
      <c r="C14" s="140">
        <v>32193.029999999995</v>
      </c>
      <c r="D14" s="247">
        <f t="shared" si="1"/>
        <v>2.8693593055334768E-2</v>
      </c>
      <c r="E14" s="215">
        <f t="shared" si="2"/>
        <v>2.6983339620052501E-2</v>
      </c>
      <c r="F14" s="52">
        <f t="shared" si="3"/>
        <v>-3.7104334686465026E-2</v>
      </c>
      <c r="H14" s="19">
        <v>13660.746000000001</v>
      </c>
      <c r="I14" s="140">
        <v>13867.247000000001</v>
      </c>
      <c r="J14" s="247">
        <f t="shared" si="4"/>
        <v>3.9117739940274954E-2</v>
      </c>
      <c r="K14" s="215">
        <f t="shared" si="5"/>
        <v>3.9792188559194024E-2</v>
      </c>
      <c r="L14" s="52">
        <f t="shared" si="6"/>
        <v>1.5116377978186563E-2</v>
      </c>
      <c r="N14" s="27">
        <f t="shared" si="0"/>
        <v>4.0859382010171812</v>
      </c>
      <c r="O14" s="152">
        <f t="shared" si="0"/>
        <v>4.3075308537282773</v>
      </c>
      <c r="P14" s="52">
        <f t="shared" si="7"/>
        <v>5.4232991741267965E-2</v>
      </c>
    </row>
    <row r="15" spans="1:16" ht="20.100000000000001" customHeight="1" x14ac:dyDescent="0.25">
      <c r="A15" s="8" t="s">
        <v>176</v>
      </c>
      <c r="B15" s="19">
        <v>56044.680000000008</v>
      </c>
      <c r="C15" s="140">
        <v>50382.329999999994</v>
      </c>
      <c r="D15" s="247">
        <f t="shared" si="1"/>
        <v>4.8099072932600039E-2</v>
      </c>
      <c r="E15" s="215">
        <f t="shared" si="2"/>
        <v>4.222912603254679E-2</v>
      </c>
      <c r="F15" s="52">
        <f t="shared" si="3"/>
        <v>-0.1010327831294605</v>
      </c>
      <c r="H15" s="19">
        <v>13678.776999999993</v>
      </c>
      <c r="I15" s="140">
        <v>12401.924999999999</v>
      </c>
      <c r="J15" s="247">
        <f t="shared" si="4"/>
        <v>3.9169371964533573E-2</v>
      </c>
      <c r="K15" s="215">
        <f t="shared" si="5"/>
        <v>3.5587434052121683E-2</v>
      </c>
      <c r="L15" s="52">
        <f t="shared" si="6"/>
        <v>-9.3345479643391668E-2</v>
      </c>
      <c r="N15" s="27">
        <f t="shared" si="0"/>
        <v>2.4406914269115267</v>
      </c>
      <c r="O15" s="152">
        <f t="shared" si="0"/>
        <v>2.4615624168235173</v>
      </c>
      <c r="P15" s="52">
        <f t="shared" si="7"/>
        <v>8.5512612048631188E-3</v>
      </c>
    </row>
    <row r="16" spans="1:16" ht="20.100000000000001" customHeight="1" x14ac:dyDescent="0.25">
      <c r="A16" s="8" t="s">
        <v>167</v>
      </c>
      <c r="B16" s="19">
        <v>20258.830000000013</v>
      </c>
      <c r="C16" s="140">
        <v>34020.43</v>
      </c>
      <c r="D16" s="247">
        <f t="shared" si="1"/>
        <v>1.7386680443159747E-2</v>
      </c>
      <c r="E16" s="215">
        <f t="shared" si="2"/>
        <v>2.8515017589528631E-2</v>
      </c>
      <c r="F16" s="52">
        <f t="shared" si="3"/>
        <v>0.67928898164405249</v>
      </c>
      <c r="H16" s="19">
        <v>6824.5210000000015</v>
      </c>
      <c r="I16" s="140">
        <v>11522.809000000001</v>
      </c>
      <c r="J16" s="247">
        <f t="shared" si="4"/>
        <v>1.9542112685130463E-2</v>
      </c>
      <c r="K16" s="215">
        <f t="shared" si="5"/>
        <v>3.3064802873964669E-2</v>
      </c>
      <c r="L16" s="52">
        <f t="shared" si="6"/>
        <v>0.68844216319357776</v>
      </c>
      <c r="N16" s="27">
        <f t="shared" si="0"/>
        <v>3.3686649229002845</v>
      </c>
      <c r="O16" s="152">
        <f t="shared" si="0"/>
        <v>3.3870262662758819</v>
      </c>
      <c r="P16" s="52">
        <f t="shared" si="7"/>
        <v>5.4506291946035956E-3</v>
      </c>
    </row>
    <row r="17" spans="1:16" ht="20.100000000000001" customHeight="1" x14ac:dyDescent="0.25">
      <c r="A17" s="8" t="s">
        <v>163</v>
      </c>
      <c r="B17" s="19">
        <v>39924.669999999991</v>
      </c>
      <c r="C17" s="140">
        <v>44956.07</v>
      </c>
      <c r="D17" s="247">
        <f t="shared" si="1"/>
        <v>3.426444069517371E-2</v>
      </c>
      <c r="E17" s="215">
        <f t="shared" si="2"/>
        <v>3.7680979541001698E-2</v>
      </c>
      <c r="F17" s="52">
        <f t="shared" si="3"/>
        <v>0.12602233155590289</v>
      </c>
      <c r="H17" s="19">
        <v>9962.2970000000005</v>
      </c>
      <c r="I17" s="140">
        <v>10999.032000000005</v>
      </c>
      <c r="J17" s="247">
        <f t="shared" si="4"/>
        <v>2.8527178768551976E-2</v>
      </c>
      <c r="K17" s="215">
        <f t="shared" si="5"/>
        <v>3.1561820115601102E-2</v>
      </c>
      <c r="L17" s="52">
        <f t="shared" si="6"/>
        <v>0.10406585951011139</v>
      </c>
      <c r="N17" s="27">
        <f t="shared" si="0"/>
        <v>2.4952734737694771</v>
      </c>
      <c r="O17" s="152">
        <f t="shared" si="0"/>
        <v>2.4466177759755254</v>
      </c>
      <c r="P17" s="52">
        <f t="shared" si="7"/>
        <v>-1.9499144404581052E-2</v>
      </c>
    </row>
    <row r="18" spans="1:16" ht="20.100000000000001" customHeight="1" x14ac:dyDescent="0.25">
      <c r="A18" s="8" t="s">
        <v>173</v>
      </c>
      <c r="B18" s="19">
        <v>31728.560000000005</v>
      </c>
      <c r="C18" s="140">
        <v>38613.110000000008</v>
      </c>
      <c r="D18" s="247">
        <f t="shared" si="1"/>
        <v>2.7230315553347369E-2</v>
      </c>
      <c r="E18" s="215">
        <f t="shared" si="2"/>
        <v>3.2364479544685472E-2</v>
      </c>
      <c r="F18" s="52">
        <f t="shared" si="3"/>
        <v>0.21698274362278028</v>
      </c>
      <c r="H18" s="19">
        <v>7499.5070000000014</v>
      </c>
      <c r="I18" s="140">
        <v>9747.9679999999953</v>
      </c>
      <c r="J18" s="247">
        <f t="shared" si="4"/>
        <v>2.1474944670391474E-2</v>
      </c>
      <c r="K18" s="215">
        <f t="shared" si="5"/>
        <v>2.7971880844481187E-2</v>
      </c>
      <c r="L18" s="52">
        <f t="shared" si="6"/>
        <v>0.29981450780697899</v>
      </c>
      <c r="N18" s="27">
        <f t="shared" si="0"/>
        <v>2.3636455609709364</v>
      </c>
      <c r="O18" s="152">
        <f t="shared" si="0"/>
        <v>2.5245228887287228</v>
      </c>
      <c r="P18" s="52">
        <f t="shared" si="7"/>
        <v>6.806321997436085E-2</v>
      </c>
    </row>
    <row r="19" spans="1:16" ht="20.100000000000001" customHeight="1" x14ac:dyDescent="0.25">
      <c r="A19" s="8" t="s">
        <v>169</v>
      </c>
      <c r="B19" s="19">
        <v>36823.24</v>
      </c>
      <c r="C19" s="140">
        <v>29827.319999999992</v>
      </c>
      <c r="D19" s="247">
        <f t="shared" si="1"/>
        <v>3.1602708881104051E-2</v>
      </c>
      <c r="E19" s="215">
        <f t="shared" si="2"/>
        <v>2.5000464557576107E-2</v>
      </c>
      <c r="F19" s="52">
        <f t="shared" si="3"/>
        <v>-0.18998654110827851</v>
      </c>
      <c r="H19" s="19">
        <v>9384.5890000000036</v>
      </c>
      <c r="I19" s="140">
        <v>8207.7289999999994</v>
      </c>
      <c r="J19" s="247">
        <f t="shared" si="4"/>
        <v>2.6872903716119539E-2</v>
      </c>
      <c r="K19" s="215">
        <f t="shared" si="5"/>
        <v>2.3552151339827215E-2</v>
      </c>
      <c r="L19" s="52">
        <f t="shared" si="6"/>
        <v>-0.12540346732286345</v>
      </c>
      <c r="N19" s="27">
        <f t="shared" si="0"/>
        <v>2.5485505892474434</v>
      </c>
      <c r="O19" s="152">
        <f t="shared" si="0"/>
        <v>2.7517487323701899</v>
      </c>
      <c r="P19" s="52">
        <f t="shared" si="7"/>
        <v>7.973086505720435E-2</v>
      </c>
    </row>
    <row r="20" spans="1:16" ht="20.100000000000001" customHeight="1" x14ac:dyDescent="0.25">
      <c r="A20" s="8" t="s">
        <v>179</v>
      </c>
      <c r="B20" s="19">
        <v>24832.649999999991</v>
      </c>
      <c r="C20" s="140">
        <v>24959.78</v>
      </c>
      <c r="D20" s="247">
        <f t="shared" si="1"/>
        <v>2.1312057513036557E-2</v>
      </c>
      <c r="E20" s="215">
        <f t="shared" si="2"/>
        <v>2.0920622276989587E-2</v>
      </c>
      <c r="F20" s="52">
        <f t="shared" si="3"/>
        <v>5.1194697303754673E-3</v>
      </c>
      <c r="H20" s="19">
        <v>7398.9609999999984</v>
      </c>
      <c r="I20" s="140">
        <v>8069.9709999999995</v>
      </c>
      <c r="J20" s="247">
        <f t="shared" si="4"/>
        <v>2.1187029773208334E-2</v>
      </c>
      <c r="K20" s="215">
        <f t="shared" si="5"/>
        <v>2.3156853534030762E-2</v>
      </c>
      <c r="L20" s="52">
        <f t="shared" si="6"/>
        <v>9.0689760359596611E-2</v>
      </c>
      <c r="N20" s="27">
        <f t="shared" si="0"/>
        <v>2.9795293696001037</v>
      </c>
      <c r="O20" s="152">
        <f t="shared" si="0"/>
        <v>3.2331899560012145</v>
      </c>
      <c r="P20" s="52">
        <f t="shared" si="7"/>
        <v>8.513444740273049E-2</v>
      </c>
    </row>
    <row r="21" spans="1:16" ht="20.100000000000001" customHeight="1" x14ac:dyDescent="0.25">
      <c r="A21" s="8" t="s">
        <v>180</v>
      </c>
      <c r="B21" s="19">
        <v>35497.079999999987</v>
      </c>
      <c r="C21" s="140">
        <v>30918.920000000002</v>
      </c>
      <c r="D21" s="247">
        <f t="shared" si="1"/>
        <v>3.0464562199558232E-2</v>
      </c>
      <c r="E21" s="215">
        <f t="shared" si="2"/>
        <v>2.5915414580275103E-2</v>
      </c>
      <c r="F21" s="52">
        <f t="shared" si="3"/>
        <v>-0.12897286199315514</v>
      </c>
      <c r="H21" s="19">
        <v>7757.3509999999987</v>
      </c>
      <c r="I21" s="140">
        <v>6708.3529999999982</v>
      </c>
      <c r="J21" s="247">
        <f t="shared" si="4"/>
        <v>2.2213284621749926E-2</v>
      </c>
      <c r="K21" s="215">
        <f t="shared" si="5"/>
        <v>1.9249678576983217E-2</v>
      </c>
      <c r="L21" s="52">
        <f t="shared" si="6"/>
        <v>-0.1352263163030783</v>
      </c>
      <c r="N21" s="27">
        <f t="shared" si="0"/>
        <v>2.1853490484287725</v>
      </c>
      <c r="O21" s="152">
        <f t="shared" si="0"/>
        <v>2.1696595482636516</v>
      </c>
      <c r="P21" s="52">
        <f t="shared" si="7"/>
        <v>-7.1794023826085877E-3</v>
      </c>
    </row>
    <row r="22" spans="1:16" ht="20.100000000000001" customHeight="1" x14ac:dyDescent="0.25">
      <c r="A22" s="8" t="s">
        <v>171</v>
      </c>
      <c r="B22" s="19">
        <v>13584.820000000002</v>
      </c>
      <c r="C22" s="140">
        <v>20675.2</v>
      </c>
      <c r="D22" s="247">
        <f t="shared" si="1"/>
        <v>1.1658863034925771E-2</v>
      </c>
      <c r="E22" s="215">
        <f t="shared" si="2"/>
        <v>1.7329401529228829E-2</v>
      </c>
      <c r="F22" s="52">
        <f t="shared" si="3"/>
        <v>0.52193404108409225</v>
      </c>
      <c r="H22" s="19">
        <v>4256.1349999999984</v>
      </c>
      <c r="I22" s="140">
        <v>5790.4139999999998</v>
      </c>
      <c r="J22" s="247">
        <f t="shared" si="4"/>
        <v>1.2187502943155671E-2</v>
      </c>
      <c r="K22" s="215">
        <f t="shared" si="5"/>
        <v>1.6615644455153705E-2</v>
      </c>
      <c r="L22" s="52">
        <f t="shared" si="6"/>
        <v>0.36048645073523322</v>
      </c>
      <c r="N22" s="27">
        <f t="shared" si="0"/>
        <v>3.1330080192450089</v>
      </c>
      <c r="O22" s="152">
        <f t="shared" si="0"/>
        <v>2.8006568255687969</v>
      </c>
      <c r="P22" s="52">
        <f t="shared" si="7"/>
        <v>-0.10608054356538221</v>
      </c>
    </row>
    <row r="23" spans="1:16" ht="20.100000000000001" customHeight="1" x14ac:dyDescent="0.25">
      <c r="A23" s="8" t="s">
        <v>178</v>
      </c>
      <c r="B23" s="19">
        <v>1755.6800000000005</v>
      </c>
      <c r="C23" s="140">
        <v>1865.5499999999993</v>
      </c>
      <c r="D23" s="247">
        <f t="shared" si="1"/>
        <v>1.5067724602282901E-3</v>
      </c>
      <c r="E23" s="215">
        <f t="shared" si="2"/>
        <v>1.5636542825633042E-3</v>
      </c>
      <c r="F23" s="52">
        <f t="shared" si="3"/>
        <v>6.2579741182902757E-2</v>
      </c>
      <c r="H23" s="19">
        <v>3572.8669999999997</v>
      </c>
      <c r="I23" s="140">
        <v>3901.9449999999988</v>
      </c>
      <c r="J23" s="247">
        <f t="shared" si="4"/>
        <v>1.023095533341959E-2</v>
      </c>
      <c r="K23" s="215">
        <f t="shared" si="5"/>
        <v>1.1196665869411877E-2</v>
      </c>
      <c r="L23" s="52">
        <f t="shared" si="6"/>
        <v>9.2104743893349258E-2</v>
      </c>
      <c r="N23" s="27">
        <f t="shared" si="0"/>
        <v>20.350331495488916</v>
      </c>
      <c r="O23" s="152">
        <f t="shared" si="0"/>
        <v>20.915788909436898</v>
      </c>
      <c r="P23" s="52">
        <f t="shared" si="7"/>
        <v>2.7786152479792658E-2</v>
      </c>
    </row>
    <row r="24" spans="1:16" ht="20.100000000000001" customHeight="1" x14ac:dyDescent="0.25">
      <c r="A24" s="8" t="s">
        <v>181</v>
      </c>
      <c r="B24" s="19">
        <v>12217.109999999997</v>
      </c>
      <c r="C24" s="140">
        <v>10704.930000000002</v>
      </c>
      <c r="D24" s="247">
        <f t="shared" si="1"/>
        <v>1.0485057010149706E-2</v>
      </c>
      <c r="E24" s="215">
        <f t="shared" si="2"/>
        <v>8.9725869791966988E-3</v>
      </c>
      <c r="F24" s="52">
        <f t="shared" si="3"/>
        <v>-0.12377559013547354</v>
      </c>
      <c r="H24" s="19">
        <v>4212.8289999999997</v>
      </c>
      <c r="I24" s="140">
        <v>3894.4929999999995</v>
      </c>
      <c r="J24" s="247">
        <f t="shared" si="4"/>
        <v>1.2063495597886716E-2</v>
      </c>
      <c r="K24" s="215">
        <f t="shared" si="5"/>
        <v>1.1175282289156685E-2</v>
      </c>
      <c r="L24" s="52">
        <f t="shared" si="6"/>
        <v>-7.5563475279912917E-2</v>
      </c>
      <c r="N24" s="27">
        <f t="shared" si="0"/>
        <v>3.4483024217675053</v>
      </c>
      <c r="O24" s="152">
        <f t="shared" si="0"/>
        <v>3.6380368671257064</v>
      </c>
      <c r="P24" s="52">
        <f t="shared" si="7"/>
        <v>5.5022565352881192E-2</v>
      </c>
    </row>
    <row r="25" spans="1:16" ht="20.100000000000001" customHeight="1" x14ac:dyDescent="0.25">
      <c r="A25" s="8" t="s">
        <v>183</v>
      </c>
      <c r="B25" s="19">
        <v>9523.7899999999991</v>
      </c>
      <c r="C25" s="140">
        <v>10087.11</v>
      </c>
      <c r="D25" s="247">
        <f t="shared" si="1"/>
        <v>8.1735763288284784E-3</v>
      </c>
      <c r="E25" s="215">
        <f t="shared" si="2"/>
        <v>8.4547467235866845E-3</v>
      </c>
      <c r="F25" s="52">
        <f t="shared" si="3"/>
        <v>5.9148721254878737E-2</v>
      </c>
      <c r="H25" s="19">
        <v>3415.0389999999993</v>
      </c>
      <c r="I25" s="140">
        <v>3673.4229999999998</v>
      </c>
      <c r="J25" s="247">
        <f t="shared" si="4"/>
        <v>9.7790126167265397E-3</v>
      </c>
      <c r="K25" s="215">
        <f t="shared" si="5"/>
        <v>1.0540919958639242E-2</v>
      </c>
      <c r="L25" s="52">
        <f t="shared" si="6"/>
        <v>7.56606293515244E-2</v>
      </c>
      <c r="N25" s="27">
        <f t="shared" si="0"/>
        <v>3.5857983008865162</v>
      </c>
      <c r="O25" s="152">
        <f t="shared" si="0"/>
        <v>3.6417001499934072</v>
      </c>
      <c r="P25" s="52">
        <f t="shared" si="7"/>
        <v>1.5589791844418688E-2</v>
      </c>
    </row>
    <row r="26" spans="1:16" ht="20.100000000000001" customHeight="1" x14ac:dyDescent="0.25">
      <c r="A26" s="8" t="s">
        <v>185</v>
      </c>
      <c r="B26" s="19">
        <v>13532.589999999997</v>
      </c>
      <c r="C26" s="140">
        <v>16316.300000000001</v>
      </c>
      <c r="D26" s="247">
        <f t="shared" si="1"/>
        <v>1.1614037824410339E-2</v>
      </c>
      <c r="E26" s="215">
        <f t="shared" si="2"/>
        <v>1.3675887738515533E-2</v>
      </c>
      <c r="F26" s="52">
        <f t="shared" si="3"/>
        <v>0.20570415567160502</v>
      </c>
      <c r="H26" s="19">
        <v>2839.2580000000003</v>
      </c>
      <c r="I26" s="140">
        <v>3511.6870000000004</v>
      </c>
      <c r="J26" s="247">
        <f t="shared" si="4"/>
        <v>8.1302555561274022E-3</v>
      </c>
      <c r="K26" s="215">
        <f t="shared" si="5"/>
        <v>1.0076817068656121E-2</v>
      </c>
      <c r="L26" s="52">
        <f t="shared" si="6"/>
        <v>0.23683265134764084</v>
      </c>
      <c r="N26" s="27">
        <f t="shared" si="0"/>
        <v>2.0980891314966321</v>
      </c>
      <c r="O26" s="152">
        <f t="shared" si="0"/>
        <v>2.1522569455084795</v>
      </c>
      <c r="P26" s="52">
        <f t="shared" si="7"/>
        <v>2.5817689629423775E-2</v>
      </c>
    </row>
    <row r="27" spans="1:16" ht="20.100000000000001" customHeight="1" x14ac:dyDescent="0.25">
      <c r="A27" s="8" t="s">
        <v>186</v>
      </c>
      <c r="B27" s="19">
        <v>11217.980000000003</v>
      </c>
      <c r="C27" s="140">
        <v>9507.1999999999971</v>
      </c>
      <c r="D27" s="247">
        <f t="shared" si="1"/>
        <v>9.6275763939850968E-3</v>
      </c>
      <c r="E27" s="215">
        <f t="shared" si="2"/>
        <v>7.9686816194612028E-3</v>
      </c>
      <c r="F27" s="52">
        <f t="shared" si="3"/>
        <v>-0.15250339187625631</v>
      </c>
      <c r="H27" s="19">
        <v>3336.2860000000005</v>
      </c>
      <c r="I27" s="140">
        <v>2921.4939999999997</v>
      </c>
      <c r="J27" s="247">
        <f t="shared" si="4"/>
        <v>9.5535022841637032E-3</v>
      </c>
      <c r="K27" s="215">
        <f t="shared" si="5"/>
        <v>8.3832530077926747E-3</v>
      </c>
      <c r="L27" s="52">
        <f t="shared" si="6"/>
        <v>-0.12432747072643076</v>
      </c>
      <c r="N27" s="27">
        <f t="shared" si="0"/>
        <v>2.9740523694996779</v>
      </c>
      <c r="O27" s="152">
        <f t="shared" si="0"/>
        <v>3.0729278862335918</v>
      </c>
      <c r="P27" s="52">
        <f t="shared" si="7"/>
        <v>3.3246057718394402E-2</v>
      </c>
    </row>
    <row r="28" spans="1:16" ht="20.100000000000001" customHeight="1" x14ac:dyDescent="0.25">
      <c r="A28" s="8" t="s">
        <v>187</v>
      </c>
      <c r="B28" s="19">
        <v>7725.7200000000012</v>
      </c>
      <c r="C28" s="140">
        <v>6484.6099999999969</v>
      </c>
      <c r="D28" s="247">
        <f t="shared" si="1"/>
        <v>6.63042361445987E-3</v>
      </c>
      <c r="E28" s="215">
        <f t="shared" si="2"/>
        <v>5.4352272505442511E-3</v>
      </c>
      <c r="F28" s="52">
        <f t="shared" si="3"/>
        <v>-0.16064651579399772</v>
      </c>
      <c r="H28" s="19">
        <v>3133.9290000000005</v>
      </c>
      <c r="I28" s="140">
        <v>2802.9209999999994</v>
      </c>
      <c r="J28" s="247">
        <f t="shared" si="4"/>
        <v>8.9740501443541926E-3</v>
      </c>
      <c r="K28" s="215">
        <f t="shared" si="5"/>
        <v>8.043006730068674E-3</v>
      </c>
      <c r="L28" s="52">
        <f t="shared" si="6"/>
        <v>-0.10562077188092044</v>
      </c>
      <c r="N28" s="27">
        <f t="shared" si="0"/>
        <v>4.0564879389882105</v>
      </c>
      <c r="O28" s="152">
        <f t="shared" si="0"/>
        <v>4.3224203151770126</v>
      </c>
      <c r="P28" s="52">
        <f t="shared" si="7"/>
        <v>6.5557294928166934E-2</v>
      </c>
    </row>
    <row r="29" spans="1:16" ht="20.100000000000001" customHeight="1" x14ac:dyDescent="0.25">
      <c r="A29" s="8" t="s">
        <v>188</v>
      </c>
      <c r="B29" s="19">
        <v>8543.2099999999991</v>
      </c>
      <c r="C29" s="140">
        <v>11221.359999999997</v>
      </c>
      <c r="D29" s="247">
        <f t="shared" si="1"/>
        <v>7.3320158285945765E-3</v>
      </c>
      <c r="E29" s="215">
        <f t="shared" si="2"/>
        <v>9.4054448394224558E-3</v>
      </c>
      <c r="F29" s="52">
        <f>(C29-B29)/B29</f>
        <v>0.31348287119244383</v>
      </c>
      <c r="H29" s="19">
        <v>1915.7270000000001</v>
      </c>
      <c r="I29" s="140">
        <v>2699.3259999999987</v>
      </c>
      <c r="J29" s="247">
        <f t="shared" si="4"/>
        <v>5.4857114379085236E-3</v>
      </c>
      <c r="K29" s="215">
        <f t="shared" si="5"/>
        <v>7.7457399565129901E-3</v>
      </c>
      <c r="L29" s="52">
        <f>(I29-H29)/H29</f>
        <v>0.4090347946236591</v>
      </c>
      <c r="N29" s="27">
        <f t="shared" si="0"/>
        <v>2.2423971785780759</v>
      </c>
      <c r="O29" s="152">
        <f t="shared" si="0"/>
        <v>2.405524820520863</v>
      </c>
      <c r="P29" s="52">
        <f>(O29-N29)/N29</f>
        <v>7.2746988580420835E-2</v>
      </c>
    </row>
    <row r="30" spans="1:16" ht="20.100000000000001" customHeight="1" x14ac:dyDescent="0.25">
      <c r="A30" s="8" t="s">
        <v>204</v>
      </c>
      <c r="B30" s="19">
        <v>12920.119999999995</v>
      </c>
      <c r="C30" s="140">
        <v>10588.36</v>
      </c>
      <c r="D30" s="247">
        <f t="shared" si="1"/>
        <v>1.1088399365969153E-2</v>
      </c>
      <c r="E30" s="215">
        <f t="shared" si="2"/>
        <v>8.8748811124451221E-3</v>
      </c>
      <c r="F30" s="52">
        <f t="shared" si="3"/>
        <v>-0.18047510394640262</v>
      </c>
      <c r="H30" s="19">
        <v>2928.2739999999999</v>
      </c>
      <c r="I30" s="140">
        <v>2394.3590000000004</v>
      </c>
      <c r="J30" s="247">
        <f t="shared" si="4"/>
        <v>8.3851541347645803E-3</v>
      </c>
      <c r="K30" s="215">
        <f t="shared" si="5"/>
        <v>6.8706344385733699E-3</v>
      </c>
      <c r="L30" s="52">
        <f t="shared" si="6"/>
        <v>-0.18233095673423988</v>
      </c>
      <c r="N30" s="27">
        <f t="shared" si="0"/>
        <v>2.2664448937006783</v>
      </c>
      <c r="O30" s="152">
        <f t="shared" si="0"/>
        <v>2.2613124223203593</v>
      </c>
      <c r="P30" s="52">
        <f t="shared" si="7"/>
        <v>-2.2645471745569574E-3</v>
      </c>
    </row>
    <row r="31" spans="1:16" ht="20.100000000000001" customHeight="1" x14ac:dyDescent="0.25">
      <c r="A31" s="8" t="s">
        <v>177</v>
      </c>
      <c r="B31" s="19">
        <v>6732.97</v>
      </c>
      <c r="C31" s="140">
        <v>8312.8800000000028</v>
      </c>
      <c r="D31" s="247">
        <f t="shared" si="1"/>
        <v>5.7784184883026904E-3</v>
      </c>
      <c r="E31" s="215">
        <f t="shared" si="2"/>
        <v>6.9676344308299701E-3</v>
      </c>
      <c r="F31" s="52">
        <f t="shared" si="3"/>
        <v>0.23465276096581486</v>
      </c>
      <c r="H31" s="19">
        <v>2061.8189999999995</v>
      </c>
      <c r="I31" s="140">
        <v>2379.1219999999985</v>
      </c>
      <c r="J31" s="247">
        <f t="shared" si="4"/>
        <v>5.9040479521336349E-3</v>
      </c>
      <c r="K31" s="215">
        <f t="shared" si="5"/>
        <v>6.826911731602295E-3</v>
      </c>
      <c r="L31" s="52">
        <f t="shared" si="6"/>
        <v>0.15389469201709707</v>
      </c>
      <c r="N31" s="27">
        <f t="shared" si="0"/>
        <v>3.0622726671884761</v>
      </c>
      <c r="O31" s="152">
        <f t="shared" si="0"/>
        <v>2.86197082118351</v>
      </c>
      <c r="P31" s="52">
        <f t="shared" si="7"/>
        <v>-6.5409539833324717E-2</v>
      </c>
    </row>
    <row r="32" spans="1:16" ht="20.100000000000001" customHeight="1" thickBot="1" x14ac:dyDescent="0.3">
      <c r="A32" s="8" t="s">
        <v>17</v>
      </c>
      <c r="B32" s="19">
        <f>B33-SUM(B7:B31)</f>
        <v>77938.739999999525</v>
      </c>
      <c r="C32" s="140">
        <f>C33-SUM(C7:C31)</f>
        <v>81364.91999999946</v>
      </c>
      <c r="D32" s="247">
        <f t="shared" si="1"/>
        <v>6.6889152360847248E-2</v>
      </c>
      <c r="E32" s="215">
        <f t="shared" si="2"/>
        <v>6.8197907109656591E-2</v>
      </c>
      <c r="F32" s="52">
        <f t="shared" si="3"/>
        <v>4.3959910052432917E-2</v>
      </c>
      <c r="H32" s="19">
        <f>H33-SUM(H7:H31)</f>
        <v>23840.23699999979</v>
      </c>
      <c r="I32" s="140">
        <f>I33-SUM(I7:I31)</f>
        <v>24352.512000000046</v>
      </c>
      <c r="J32" s="247">
        <f t="shared" si="4"/>
        <v>6.8266856808589557E-2</v>
      </c>
      <c r="K32" s="215">
        <f t="shared" si="5"/>
        <v>6.9879749700429858E-2</v>
      </c>
      <c r="L32" s="52">
        <f t="shared" si="6"/>
        <v>2.148783168557681E-2</v>
      </c>
      <c r="N32" s="27">
        <f t="shared" si="0"/>
        <v>3.0588430092659866</v>
      </c>
      <c r="O32" s="152">
        <f t="shared" si="0"/>
        <v>2.9929989484411967</v>
      </c>
      <c r="P32" s="52">
        <f t="shared" si="7"/>
        <v>-2.152580587670961E-2</v>
      </c>
    </row>
    <row r="33" spans="1:16" ht="26.25" customHeight="1" thickBot="1" x14ac:dyDescent="0.3">
      <c r="A33" s="12" t="s">
        <v>18</v>
      </c>
      <c r="B33" s="17">
        <v>1165192.5199999996</v>
      </c>
      <c r="C33" s="145">
        <v>1193070.6299999999</v>
      </c>
      <c r="D33" s="243">
        <f>SUM(D7:D32)</f>
        <v>1</v>
      </c>
      <c r="E33" s="244">
        <f>SUM(E7:E32)</f>
        <v>0.99999999999999956</v>
      </c>
      <c r="F33" s="57">
        <f t="shared" si="3"/>
        <v>2.3925754346586732E-2</v>
      </c>
      <c r="G33" s="1"/>
      <c r="H33" s="17">
        <v>349221.24899999989</v>
      </c>
      <c r="I33" s="145">
        <v>348491.68900000001</v>
      </c>
      <c r="J33" s="243">
        <f>SUM(J7:J32)</f>
        <v>0.99999999999999944</v>
      </c>
      <c r="K33" s="244">
        <f>SUM(K7:K32)</f>
        <v>1.0000000000000002</v>
      </c>
      <c r="L33" s="57">
        <f t="shared" si="6"/>
        <v>-2.089105408359276E-3</v>
      </c>
      <c r="N33" s="29">
        <f t="shared" si="0"/>
        <v>2.9971120051474416</v>
      </c>
      <c r="O33" s="146">
        <f t="shared" si="0"/>
        <v>2.9209644444939533</v>
      </c>
      <c r="P33" s="57">
        <f t="shared" si="7"/>
        <v>-2.540697862565941E-2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jan-set</v>
      </c>
      <c r="C37" s="364"/>
      <c r="D37" s="370" t="str">
        <f>B5</f>
        <v>jan-set</v>
      </c>
      <c r="E37" s="364"/>
      <c r="F37" s="131" t="str">
        <f>F5</f>
        <v>2025/2024</v>
      </c>
      <c r="H37" s="359" t="str">
        <f>B5</f>
        <v>jan-set</v>
      </c>
      <c r="I37" s="364"/>
      <c r="J37" s="370" t="str">
        <f>B5</f>
        <v>jan-set</v>
      </c>
      <c r="K37" s="360"/>
      <c r="L37" s="131" t="str">
        <f>F37</f>
        <v>2025/2024</v>
      </c>
      <c r="N37" s="359" t="str">
        <f>B5</f>
        <v>jan-set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172</v>
      </c>
      <c r="B39" s="39">
        <v>93130.670000000013</v>
      </c>
      <c r="C39" s="147">
        <v>95210.2</v>
      </c>
      <c r="D39" s="247">
        <f t="shared" ref="D39:D61" si="8">B39/$B$62</f>
        <v>0.21472700308325748</v>
      </c>
      <c r="E39" s="246">
        <f t="shared" ref="E39:E61" si="9">C39/$C$62</f>
        <v>0.21529410761774798</v>
      </c>
      <c r="F39" s="52">
        <f>(C39-B39)/B39</f>
        <v>2.2329163958553975E-2</v>
      </c>
      <c r="H39" s="39">
        <v>22425.307999999997</v>
      </c>
      <c r="I39" s="147">
        <v>22898.204000000002</v>
      </c>
      <c r="J39" s="247">
        <f t="shared" ref="J39:J61" si="10">H39/$H$62</f>
        <v>0.20666462846380254</v>
      </c>
      <c r="K39" s="246">
        <f t="shared" ref="K39:K61" si="11">I39/$I$62</f>
        <v>0.20503871940572294</v>
      </c>
      <c r="L39" s="52">
        <f>(I39-H39)/H39</f>
        <v>2.1087603345292038E-2</v>
      </c>
      <c r="N39" s="27">
        <f t="shared" ref="N39:O62" si="12">(H39/B39)*10</f>
        <v>2.4079401554826134</v>
      </c>
      <c r="O39" s="151">
        <f t="shared" si="12"/>
        <v>2.405015849142214</v>
      </c>
      <c r="P39" s="61">
        <f t="shared" si="7"/>
        <v>-1.2144431138544271E-3</v>
      </c>
    </row>
    <row r="40" spans="1:16" ht="20.100000000000001" customHeight="1" x14ac:dyDescent="0.25">
      <c r="A40" s="38" t="s">
        <v>170</v>
      </c>
      <c r="B40" s="19">
        <v>72218.310000000012</v>
      </c>
      <c r="C40" s="140">
        <v>74723.140000000014</v>
      </c>
      <c r="D40" s="247">
        <f t="shared" si="8"/>
        <v>0.16651035876835896</v>
      </c>
      <c r="E40" s="215">
        <f t="shared" si="9"/>
        <v>0.16896773396858794</v>
      </c>
      <c r="F40" s="52">
        <f t="shared" ref="F40:F62" si="13">(C40-B40)/B40</f>
        <v>3.4684140351664297E-2</v>
      </c>
      <c r="H40" s="19">
        <v>18002.401000000002</v>
      </c>
      <c r="I40" s="140">
        <v>18752.885999999991</v>
      </c>
      <c r="J40" s="247">
        <f t="shared" si="10"/>
        <v>0.16590450013535546</v>
      </c>
      <c r="K40" s="215">
        <f t="shared" si="11"/>
        <v>0.16792005742465688</v>
      </c>
      <c r="L40" s="52">
        <f t="shared" ref="L40:L62" si="14">(I40-H40)/H40</f>
        <v>4.1688050388389283E-2</v>
      </c>
      <c r="N40" s="27">
        <f t="shared" si="12"/>
        <v>2.4927751701749874</v>
      </c>
      <c r="O40" s="152">
        <f t="shared" si="12"/>
        <v>2.5096490859457976</v>
      </c>
      <c r="P40" s="52">
        <f t="shared" si="7"/>
        <v>6.7691286292881755E-3</v>
      </c>
    </row>
    <row r="41" spans="1:16" ht="20.100000000000001" customHeight="1" x14ac:dyDescent="0.25">
      <c r="A41" s="38" t="s">
        <v>176</v>
      </c>
      <c r="B41" s="19">
        <v>56044.680000000008</v>
      </c>
      <c r="C41" s="140">
        <v>50382.329999999994</v>
      </c>
      <c r="D41" s="247">
        <f t="shared" si="8"/>
        <v>0.12921958120950036</v>
      </c>
      <c r="E41" s="215">
        <f t="shared" si="9"/>
        <v>0.11392706639680299</v>
      </c>
      <c r="F41" s="52">
        <f t="shared" si="13"/>
        <v>-0.1010327831294605</v>
      </c>
      <c r="H41" s="19">
        <v>13678.776999999993</v>
      </c>
      <c r="I41" s="140">
        <v>12401.924999999999</v>
      </c>
      <c r="J41" s="247">
        <f t="shared" si="10"/>
        <v>0.12605933289942803</v>
      </c>
      <c r="K41" s="215">
        <f t="shared" si="11"/>
        <v>0.11105127809001178</v>
      </c>
      <c r="L41" s="52">
        <f t="shared" si="14"/>
        <v>-9.3345479643391668E-2</v>
      </c>
      <c r="N41" s="27">
        <f t="shared" si="12"/>
        <v>2.4406914269115267</v>
      </c>
      <c r="O41" s="152">
        <f t="shared" si="12"/>
        <v>2.4615624168235173</v>
      </c>
      <c r="P41" s="52">
        <f t="shared" si="7"/>
        <v>8.5512612048631188E-3</v>
      </c>
    </row>
    <row r="42" spans="1:16" ht="20.100000000000001" customHeight="1" x14ac:dyDescent="0.25">
      <c r="A42" s="38" t="s">
        <v>163</v>
      </c>
      <c r="B42" s="19">
        <v>39924.669999999991</v>
      </c>
      <c r="C42" s="140">
        <v>44956.07</v>
      </c>
      <c r="D42" s="247">
        <f t="shared" si="8"/>
        <v>9.2052432761280834E-2</v>
      </c>
      <c r="E42" s="215">
        <f t="shared" si="9"/>
        <v>0.10165693352866616</v>
      </c>
      <c r="F42" s="52">
        <f t="shared" si="13"/>
        <v>0.12602233155590289</v>
      </c>
      <c r="H42" s="19">
        <v>9962.2970000000005</v>
      </c>
      <c r="I42" s="140">
        <v>10999.032000000005</v>
      </c>
      <c r="J42" s="247">
        <f t="shared" si="10"/>
        <v>9.1809414976644022E-2</v>
      </c>
      <c r="K42" s="215">
        <f t="shared" si="11"/>
        <v>9.848927173426214E-2</v>
      </c>
      <c r="L42" s="52">
        <f t="shared" si="14"/>
        <v>0.10406585951011139</v>
      </c>
      <c r="N42" s="27">
        <f t="shared" si="12"/>
        <v>2.4952734737694771</v>
      </c>
      <c r="O42" s="152">
        <f t="shared" si="12"/>
        <v>2.4466177759755254</v>
      </c>
      <c r="P42" s="52">
        <f t="shared" si="7"/>
        <v>-1.9499144404581052E-2</v>
      </c>
    </row>
    <row r="43" spans="1:16" ht="20.100000000000001" customHeight="1" x14ac:dyDescent="0.25">
      <c r="A43" s="38" t="s">
        <v>173</v>
      </c>
      <c r="B43" s="19">
        <v>31728.560000000005</v>
      </c>
      <c r="C43" s="140">
        <v>38613.110000000008</v>
      </c>
      <c r="D43" s="247">
        <f t="shared" si="8"/>
        <v>7.3155047643781793E-2</v>
      </c>
      <c r="E43" s="215">
        <f t="shared" si="9"/>
        <v>8.7313912372791389E-2</v>
      </c>
      <c r="F43" s="52">
        <f t="shared" si="13"/>
        <v>0.21698274362278028</v>
      </c>
      <c r="H43" s="19">
        <v>7499.5070000000014</v>
      </c>
      <c r="I43" s="140">
        <v>9747.9679999999953</v>
      </c>
      <c r="J43" s="247">
        <f t="shared" si="10"/>
        <v>6.9113112195234375E-2</v>
      </c>
      <c r="K43" s="215">
        <f t="shared" si="11"/>
        <v>8.7286796620729079E-2</v>
      </c>
      <c r="L43" s="52">
        <f t="shared" si="14"/>
        <v>0.29981450780697899</v>
      </c>
      <c r="N43" s="27">
        <f t="shared" si="12"/>
        <v>2.3636455609709364</v>
      </c>
      <c r="O43" s="152">
        <f t="shared" si="12"/>
        <v>2.5245228887287228</v>
      </c>
      <c r="P43" s="52">
        <f t="shared" si="7"/>
        <v>6.806321997436085E-2</v>
      </c>
    </row>
    <row r="44" spans="1:16" ht="20.100000000000001" customHeight="1" x14ac:dyDescent="0.25">
      <c r="A44" s="38" t="s">
        <v>169</v>
      </c>
      <c r="B44" s="19">
        <v>36823.24</v>
      </c>
      <c r="C44" s="140">
        <v>29827.319999999992</v>
      </c>
      <c r="D44" s="247">
        <f t="shared" si="8"/>
        <v>8.4901611563790197E-2</v>
      </c>
      <c r="E44" s="215">
        <f t="shared" si="9"/>
        <v>6.7447040779548884E-2</v>
      </c>
      <c r="F44" s="52">
        <f t="shared" si="13"/>
        <v>-0.18998654110827851</v>
      </c>
      <c r="H44" s="19">
        <v>9384.5890000000036</v>
      </c>
      <c r="I44" s="140">
        <v>8207.7289999999994</v>
      </c>
      <c r="J44" s="247">
        <f t="shared" si="10"/>
        <v>8.6485438637921463E-2</v>
      </c>
      <c r="K44" s="215">
        <f t="shared" si="11"/>
        <v>7.3494944991721378E-2</v>
      </c>
      <c r="L44" s="52">
        <f t="shared" si="14"/>
        <v>-0.12540346732286345</v>
      </c>
      <c r="N44" s="27">
        <f t="shared" si="12"/>
        <v>2.5485505892474434</v>
      </c>
      <c r="O44" s="152">
        <f t="shared" si="12"/>
        <v>2.7517487323701899</v>
      </c>
      <c r="P44" s="52">
        <f t="shared" si="7"/>
        <v>7.973086505720435E-2</v>
      </c>
    </row>
    <row r="45" spans="1:16" ht="20.100000000000001" customHeight="1" x14ac:dyDescent="0.25">
      <c r="A45" s="38" t="s">
        <v>180</v>
      </c>
      <c r="B45" s="19">
        <v>35497.079999999987</v>
      </c>
      <c r="C45" s="140">
        <v>30918.920000000002</v>
      </c>
      <c r="D45" s="247">
        <f t="shared" si="8"/>
        <v>8.1843946860971087E-2</v>
      </c>
      <c r="E45" s="215">
        <f t="shared" si="9"/>
        <v>6.9915421771034408E-2</v>
      </c>
      <c r="F45" s="52">
        <f t="shared" si="13"/>
        <v>-0.12897286199315514</v>
      </c>
      <c r="H45" s="19">
        <v>7757.3509999999987</v>
      </c>
      <c r="I45" s="140">
        <v>6708.3529999999982</v>
      </c>
      <c r="J45" s="247">
        <f t="shared" si="10"/>
        <v>7.1489321898201216E-2</v>
      </c>
      <c r="K45" s="215">
        <f t="shared" si="11"/>
        <v>6.0068995299436545E-2</v>
      </c>
      <c r="L45" s="52">
        <f t="shared" si="14"/>
        <v>-0.1352263163030783</v>
      </c>
      <c r="N45" s="27">
        <f t="shared" si="12"/>
        <v>2.1853490484287725</v>
      </c>
      <c r="O45" s="152">
        <f t="shared" si="12"/>
        <v>2.1696595482636516</v>
      </c>
      <c r="P45" s="52">
        <f t="shared" si="7"/>
        <v>-7.1794023826085877E-3</v>
      </c>
    </row>
    <row r="46" spans="1:16" ht="20.100000000000001" customHeight="1" x14ac:dyDescent="0.25">
      <c r="A46" s="38" t="s">
        <v>171</v>
      </c>
      <c r="B46" s="19">
        <v>13584.820000000002</v>
      </c>
      <c r="C46" s="140">
        <v>20675.2</v>
      </c>
      <c r="D46" s="247">
        <f t="shared" si="8"/>
        <v>3.1321880171435446E-2</v>
      </c>
      <c r="E46" s="215">
        <f t="shared" si="9"/>
        <v>4.6751805308868827E-2</v>
      </c>
      <c r="F46" s="52">
        <f t="shared" si="13"/>
        <v>0.52193404108409225</v>
      </c>
      <c r="H46" s="19">
        <v>4256.1349999999984</v>
      </c>
      <c r="I46" s="140">
        <v>5790.4139999999998</v>
      </c>
      <c r="J46" s="247">
        <f t="shared" si="10"/>
        <v>3.9223209708726677E-2</v>
      </c>
      <c r="K46" s="215">
        <f t="shared" si="11"/>
        <v>5.1849440741683038E-2</v>
      </c>
      <c r="L46" s="52">
        <f t="shared" si="14"/>
        <v>0.36048645073523322</v>
      </c>
      <c r="N46" s="27">
        <f t="shared" si="12"/>
        <v>3.1330080192450089</v>
      </c>
      <c r="O46" s="152">
        <f t="shared" si="12"/>
        <v>2.8006568255687969</v>
      </c>
      <c r="P46" s="52">
        <f t="shared" si="7"/>
        <v>-0.10608054356538221</v>
      </c>
    </row>
    <row r="47" spans="1:16" ht="20.100000000000001" customHeight="1" x14ac:dyDescent="0.25">
      <c r="A47" s="38" t="s">
        <v>181</v>
      </c>
      <c r="B47" s="19">
        <v>12217.109999999997</v>
      </c>
      <c r="C47" s="140">
        <v>10704.930000000002</v>
      </c>
      <c r="D47" s="247">
        <f t="shared" si="8"/>
        <v>2.8168415588962204E-2</v>
      </c>
      <c r="E47" s="215">
        <f t="shared" si="9"/>
        <v>2.4206527782322265E-2</v>
      </c>
      <c r="F47" s="52">
        <f t="shared" si="13"/>
        <v>-0.12377559013547354</v>
      </c>
      <c r="H47" s="19">
        <v>4212.8289999999997</v>
      </c>
      <c r="I47" s="140">
        <v>3894.4929999999995</v>
      </c>
      <c r="J47" s="247">
        <f t="shared" si="10"/>
        <v>3.8824115150014119E-2</v>
      </c>
      <c r="K47" s="215">
        <f t="shared" si="11"/>
        <v>3.4872685100305334E-2</v>
      </c>
      <c r="L47" s="52">
        <f t="shared" si="14"/>
        <v>-7.5563475279912917E-2</v>
      </c>
      <c r="N47" s="27">
        <f t="shared" si="12"/>
        <v>3.4483024217675053</v>
      </c>
      <c r="O47" s="152">
        <f t="shared" si="12"/>
        <v>3.6380368671257064</v>
      </c>
      <c r="P47" s="52">
        <f t="shared" si="7"/>
        <v>5.5022565352881192E-2</v>
      </c>
    </row>
    <row r="48" spans="1:16" ht="20.100000000000001" customHeight="1" x14ac:dyDescent="0.25">
      <c r="A48" s="38" t="s">
        <v>186</v>
      </c>
      <c r="B48" s="19">
        <v>11217.980000000003</v>
      </c>
      <c r="C48" s="140">
        <v>9507.1999999999971</v>
      </c>
      <c r="D48" s="247">
        <f t="shared" si="8"/>
        <v>2.5864768567088813E-2</v>
      </c>
      <c r="E48" s="215">
        <f t="shared" si="9"/>
        <v>2.1498160280552431E-2</v>
      </c>
      <c r="F48" s="52">
        <f t="shared" si="13"/>
        <v>-0.15250339187625631</v>
      </c>
      <c r="H48" s="19">
        <v>3336.2860000000005</v>
      </c>
      <c r="I48" s="140">
        <v>2921.4939999999997</v>
      </c>
      <c r="J48" s="247">
        <f t="shared" si="10"/>
        <v>3.0746168865952078E-2</v>
      </c>
      <c r="K48" s="215">
        <f t="shared" si="11"/>
        <v>2.6160103583298629E-2</v>
      </c>
      <c r="L48" s="52">
        <f t="shared" si="14"/>
        <v>-0.12432747072643076</v>
      </c>
      <c r="N48" s="27">
        <f t="shared" si="12"/>
        <v>2.9740523694996779</v>
      </c>
      <c r="O48" s="152">
        <f t="shared" si="12"/>
        <v>3.0729278862335918</v>
      </c>
      <c r="P48" s="52">
        <f t="shared" si="7"/>
        <v>3.3246057718394402E-2</v>
      </c>
    </row>
    <row r="49" spans="1:16" ht="20.100000000000001" customHeight="1" x14ac:dyDescent="0.25">
      <c r="A49" s="38" t="s">
        <v>188</v>
      </c>
      <c r="B49" s="19">
        <v>8543.2099999999991</v>
      </c>
      <c r="C49" s="140">
        <v>11221.359999999997</v>
      </c>
      <c r="D49" s="247">
        <f t="shared" si="8"/>
        <v>1.9697677252949169E-2</v>
      </c>
      <c r="E49" s="215">
        <f t="shared" si="9"/>
        <v>2.5374305352341364E-2</v>
      </c>
      <c r="F49" s="52">
        <f t="shared" si="13"/>
        <v>0.31348287119244383</v>
      </c>
      <c r="H49" s="19">
        <v>1915.7270000000001</v>
      </c>
      <c r="I49" s="140">
        <v>2699.3259999999987</v>
      </c>
      <c r="J49" s="247">
        <f t="shared" si="10"/>
        <v>1.7654741183179071E-2</v>
      </c>
      <c r="K49" s="215">
        <f t="shared" si="11"/>
        <v>2.4170731743789694E-2</v>
      </c>
      <c r="L49" s="52">
        <f t="shared" si="14"/>
        <v>0.4090347946236591</v>
      </c>
      <c r="N49" s="27">
        <f t="shared" si="12"/>
        <v>2.2423971785780759</v>
      </c>
      <c r="O49" s="152">
        <f t="shared" si="12"/>
        <v>2.405524820520863</v>
      </c>
      <c r="P49" s="52">
        <f t="shared" si="7"/>
        <v>7.2746988580420835E-2</v>
      </c>
    </row>
    <row r="50" spans="1:16" ht="20.100000000000001" customHeight="1" x14ac:dyDescent="0.25">
      <c r="A50" s="38" t="s">
        <v>177</v>
      </c>
      <c r="B50" s="19">
        <v>6732.97</v>
      </c>
      <c r="C50" s="140">
        <v>8312.8800000000028</v>
      </c>
      <c r="D50" s="247">
        <f t="shared" si="8"/>
        <v>1.5523892074968213E-2</v>
      </c>
      <c r="E50" s="215">
        <f t="shared" si="9"/>
        <v>1.8797503642817948E-2</v>
      </c>
      <c r="F50" s="52">
        <f t="shared" si="13"/>
        <v>0.23465276096581486</v>
      </c>
      <c r="H50" s="19">
        <v>2061.8189999999995</v>
      </c>
      <c r="I50" s="140">
        <v>2379.1219999999985</v>
      </c>
      <c r="J50" s="247">
        <f t="shared" si="10"/>
        <v>1.9001079387387182E-2</v>
      </c>
      <c r="K50" s="215">
        <f t="shared" si="11"/>
        <v>2.1303510449552376E-2</v>
      </c>
      <c r="L50" s="52">
        <f t="shared" si="14"/>
        <v>0.15389469201709707</v>
      </c>
      <c r="N50" s="27">
        <f t="shared" si="12"/>
        <v>3.0622726671884761</v>
      </c>
      <c r="O50" s="152">
        <f t="shared" si="12"/>
        <v>2.86197082118351</v>
      </c>
      <c r="P50" s="52">
        <f t="shared" si="7"/>
        <v>-6.5409539833324717E-2</v>
      </c>
    </row>
    <row r="51" spans="1:16" ht="20.100000000000001" customHeight="1" x14ac:dyDescent="0.25">
      <c r="A51" s="38" t="s">
        <v>192</v>
      </c>
      <c r="B51" s="19">
        <v>3998.5399999999986</v>
      </c>
      <c r="C51" s="140">
        <v>3908.139999999999</v>
      </c>
      <c r="D51" s="247">
        <f t="shared" si="8"/>
        <v>9.2192455064322842E-3</v>
      </c>
      <c r="E51" s="215">
        <f t="shared" si="9"/>
        <v>8.8372833346135743E-3</v>
      </c>
      <c r="F51" s="52">
        <f t="shared" si="13"/>
        <v>-2.2608252011984291E-2</v>
      </c>
      <c r="H51" s="19">
        <v>966.13000000000034</v>
      </c>
      <c r="I51" s="140">
        <v>934.32699999999977</v>
      </c>
      <c r="J51" s="247">
        <f t="shared" si="10"/>
        <v>8.9035520715137397E-3</v>
      </c>
      <c r="K51" s="215">
        <f t="shared" si="11"/>
        <v>8.3662985789711205E-3</v>
      </c>
      <c r="L51" s="52">
        <f t="shared" si="14"/>
        <v>-3.2917930299235669E-2</v>
      </c>
      <c r="N51" s="27">
        <f t="shared" si="12"/>
        <v>2.4162069155241679</v>
      </c>
      <c r="O51" s="152">
        <f t="shared" si="12"/>
        <v>2.3907203938446422</v>
      </c>
      <c r="P51" s="52">
        <f t="shared" si="7"/>
        <v>-1.0548153602149878E-2</v>
      </c>
    </row>
    <row r="52" spans="1:16" ht="20.100000000000001" customHeight="1" x14ac:dyDescent="0.25">
      <c r="A52" s="38" t="s">
        <v>191</v>
      </c>
      <c r="B52" s="19">
        <v>3503.34</v>
      </c>
      <c r="C52" s="140">
        <v>5722.2299999999968</v>
      </c>
      <c r="D52" s="247">
        <f t="shared" si="8"/>
        <v>8.0774861705783848E-3</v>
      </c>
      <c r="E52" s="215">
        <f t="shared" si="9"/>
        <v>1.293939516389531E-2</v>
      </c>
      <c r="F52" s="52">
        <f t="shared" si="13"/>
        <v>0.63336416105773252</v>
      </c>
      <c r="H52" s="19">
        <v>594.97500000000002</v>
      </c>
      <c r="I52" s="140">
        <v>921.02499999999998</v>
      </c>
      <c r="J52" s="247">
        <f t="shared" si="10"/>
        <v>5.4831036131254441E-3</v>
      </c>
      <c r="K52" s="215">
        <f t="shared" si="11"/>
        <v>8.2471877069771916E-3</v>
      </c>
      <c r="L52" s="52">
        <f t="shared" si="14"/>
        <v>0.54800621874868682</v>
      </c>
      <c r="N52" s="27">
        <f t="shared" si="12"/>
        <v>1.6983079004607031</v>
      </c>
      <c r="O52" s="152">
        <f t="shared" si="12"/>
        <v>1.609556064681078</v>
      </c>
      <c r="P52" s="52">
        <f t="shared" si="7"/>
        <v>-5.2258978336937142E-2</v>
      </c>
    </row>
    <row r="53" spans="1:16" ht="20.100000000000001" customHeight="1" x14ac:dyDescent="0.25">
      <c r="A53" s="38" t="s">
        <v>194</v>
      </c>
      <c r="B53" s="19">
        <v>3404.7899999999995</v>
      </c>
      <c r="C53" s="140">
        <v>2138.13</v>
      </c>
      <c r="D53" s="247">
        <f t="shared" si="8"/>
        <v>7.8502640733481687E-3</v>
      </c>
      <c r="E53" s="215">
        <f t="shared" si="9"/>
        <v>4.8348474251785579E-3</v>
      </c>
      <c r="F53" s="52">
        <f t="shared" si="13"/>
        <v>-0.37202294414633491</v>
      </c>
      <c r="H53" s="19">
        <v>844.36900000000003</v>
      </c>
      <c r="I53" s="140">
        <v>574.678</v>
      </c>
      <c r="J53" s="247">
        <f t="shared" si="10"/>
        <v>7.7814407575295067E-3</v>
      </c>
      <c r="K53" s="215">
        <f t="shared" si="11"/>
        <v>5.1458726278550944E-3</v>
      </c>
      <c r="L53" s="52">
        <f t="shared" si="14"/>
        <v>-0.31939945687252852</v>
      </c>
      <c r="N53" s="27">
        <f t="shared" ref="N53:N54" si="15">(H53/B53)*10</f>
        <v>2.4799444312277705</v>
      </c>
      <c r="O53" s="152">
        <f t="shared" ref="O53:O54" si="16">(I53/C53)*10</f>
        <v>2.6877598649286991</v>
      </c>
      <c r="P53" s="52">
        <f t="shared" ref="P53:P54" si="17">(O53-N53)/N53</f>
        <v>8.3798423498563368E-2</v>
      </c>
    </row>
    <row r="54" spans="1:16" ht="20.100000000000001" customHeight="1" x14ac:dyDescent="0.25">
      <c r="A54" s="38" t="s">
        <v>190</v>
      </c>
      <c r="B54" s="19">
        <v>1048.6000000000001</v>
      </c>
      <c r="C54" s="140">
        <v>797.06000000000006</v>
      </c>
      <c r="D54" s="247">
        <f t="shared" si="8"/>
        <v>2.4177076728118009E-3</v>
      </c>
      <c r="E54" s="215">
        <f t="shared" si="9"/>
        <v>1.802352283870869E-3</v>
      </c>
      <c r="F54" s="52">
        <f t="shared" si="13"/>
        <v>-0.23988174709135995</v>
      </c>
      <c r="H54" s="19">
        <v>353.72799999999995</v>
      </c>
      <c r="I54" s="140">
        <v>348.67700000000002</v>
      </c>
      <c r="J54" s="247">
        <f t="shared" si="10"/>
        <v>3.2598466740008185E-3</v>
      </c>
      <c r="K54" s="215">
        <f t="shared" si="11"/>
        <v>3.1221787335910384E-3</v>
      </c>
      <c r="L54" s="52">
        <f t="shared" si="14"/>
        <v>-1.4279333273023146E-2</v>
      </c>
      <c r="N54" s="27">
        <f t="shared" si="15"/>
        <v>3.373335876406637</v>
      </c>
      <c r="O54" s="152">
        <f t="shared" si="16"/>
        <v>4.3745389305698437</v>
      </c>
      <c r="P54" s="52">
        <f t="shared" si="17"/>
        <v>0.29679910060711584</v>
      </c>
    </row>
    <row r="55" spans="1:16" ht="20.100000000000001" customHeight="1" x14ac:dyDescent="0.25">
      <c r="A55" s="38" t="s">
        <v>193</v>
      </c>
      <c r="B55" s="19">
        <v>1194.47</v>
      </c>
      <c r="C55" s="140">
        <v>1005.1899999999999</v>
      </c>
      <c r="D55" s="247">
        <f t="shared" si="8"/>
        <v>2.754033267159557E-3</v>
      </c>
      <c r="E55" s="215">
        <f t="shared" si="9"/>
        <v>2.2729863400799922E-3</v>
      </c>
      <c r="F55" s="52">
        <f t="shared" si="13"/>
        <v>-0.15846358636047794</v>
      </c>
      <c r="H55" s="19">
        <v>312.815</v>
      </c>
      <c r="I55" s="140">
        <v>317.01600000000013</v>
      </c>
      <c r="J55" s="247">
        <f t="shared" si="10"/>
        <v>2.8828052552457429E-3</v>
      </c>
      <c r="K55" s="215">
        <f t="shared" si="11"/>
        <v>2.8386748004832468E-3</v>
      </c>
      <c r="L55" s="52">
        <f t="shared" si="14"/>
        <v>1.3429662899797438E-2</v>
      </c>
      <c r="N55" s="27">
        <f t="shared" ref="N55" si="18">(H55/B55)*10</f>
        <v>2.6188602476412131</v>
      </c>
      <c r="O55" s="152">
        <f t="shared" ref="O55" si="19">(I55/C55)*10</f>
        <v>3.1537918204518562</v>
      </c>
      <c r="P55" s="52">
        <f t="shared" ref="P55" si="20">(O55-N55)/N55</f>
        <v>0.20426121374458675</v>
      </c>
    </row>
    <row r="56" spans="1:16" ht="20.100000000000001" customHeight="1" x14ac:dyDescent="0.25">
      <c r="A56" s="38" t="s">
        <v>189</v>
      </c>
      <c r="B56" s="19">
        <v>523.20999999999981</v>
      </c>
      <c r="C56" s="140">
        <v>844.92000000000007</v>
      </c>
      <c r="D56" s="247">
        <f t="shared" si="8"/>
        <v>1.2063406747013748E-3</v>
      </c>
      <c r="E56" s="215">
        <f t="shared" si="9"/>
        <v>1.9105757304195101E-3</v>
      </c>
      <c r="F56" s="52">
        <f t="shared" si="13"/>
        <v>0.61487739148716647</v>
      </c>
      <c r="H56" s="19">
        <v>189.12999999999994</v>
      </c>
      <c r="I56" s="140">
        <v>300.56399999999996</v>
      </c>
      <c r="J56" s="247">
        <f t="shared" si="10"/>
        <v>1.7429629586964408E-3</v>
      </c>
      <c r="K56" s="215">
        <f t="shared" si="11"/>
        <v>2.6913577003446075E-3</v>
      </c>
      <c r="L56" s="52">
        <f t="shared" si="14"/>
        <v>0.58919261883360685</v>
      </c>
      <c r="N56" s="27">
        <f t="shared" ref="N56" si="21">(H56/B56)*10</f>
        <v>3.6148009403489993</v>
      </c>
      <c r="O56" s="152">
        <f t="shared" ref="O56" si="22">(I56/C56)*10</f>
        <v>3.5573072006817208</v>
      </c>
      <c r="P56" s="52">
        <f t="shared" si="7"/>
        <v>-1.5905091488032999E-2</v>
      </c>
    </row>
    <row r="57" spans="1:16" ht="20.100000000000001" customHeight="1" x14ac:dyDescent="0.25">
      <c r="A57" s="38" t="s">
        <v>195</v>
      </c>
      <c r="B57" s="19">
        <v>887.80000000000018</v>
      </c>
      <c r="C57" s="140">
        <v>1114.4599999999996</v>
      </c>
      <c r="D57" s="247">
        <f t="shared" si="8"/>
        <v>2.0469586800708726E-3</v>
      </c>
      <c r="E57" s="215">
        <f t="shared" si="9"/>
        <v>2.520073176778069E-3</v>
      </c>
      <c r="F57" s="52">
        <f t="shared" si="13"/>
        <v>0.25530524892993844</v>
      </c>
      <c r="H57" s="19">
        <v>269.82600000000002</v>
      </c>
      <c r="I57" s="140">
        <v>289.36599999999999</v>
      </c>
      <c r="J57" s="247">
        <f t="shared" si="10"/>
        <v>2.4866320694402057E-3</v>
      </c>
      <c r="K57" s="215">
        <f t="shared" si="11"/>
        <v>2.5910867978797118E-3</v>
      </c>
      <c r="L57" s="52">
        <f t="shared" si="14"/>
        <v>7.2417039128919974E-2</v>
      </c>
      <c r="N57" s="27">
        <f t="shared" ref="N57" si="23">(H57/B57)*10</f>
        <v>3.0392656003604412</v>
      </c>
      <c r="O57" s="152">
        <f t="shared" ref="O57" si="24">(I57/C57)*10</f>
        <v>2.5964682447104437</v>
      </c>
      <c r="P57" s="52">
        <f t="shared" ref="P57" si="25">(O57-N57)/N57</f>
        <v>-0.1456922210409923</v>
      </c>
    </row>
    <row r="58" spans="1:16" ht="20.100000000000001" customHeight="1" x14ac:dyDescent="0.25">
      <c r="A58" s="38" t="s">
        <v>182</v>
      </c>
      <c r="B58" s="19">
        <v>667.81</v>
      </c>
      <c r="C58" s="140">
        <v>730.38999999999965</v>
      </c>
      <c r="D58" s="247">
        <f t="shared" si="8"/>
        <v>1.5397380898154189E-3</v>
      </c>
      <c r="E58" s="215">
        <f t="shared" si="9"/>
        <v>1.6515947163531519E-3</v>
      </c>
      <c r="F58" s="52">
        <f t="shared" si="13"/>
        <v>9.3709288570101829E-2</v>
      </c>
      <c r="H58" s="19">
        <v>213.8240000000001</v>
      </c>
      <c r="I58" s="140">
        <v>269.31999999999994</v>
      </c>
      <c r="J58" s="247">
        <f t="shared" si="10"/>
        <v>1.9705351434479356E-3</v>
      </c>
      <c r="K58" s="215">
        <f t="shared" si="11"/>
        <v>2.4115877345816852E-3</v>
      </c>
      <c r="L58" s="52">
        <f t="shared" si="14"/>
        <v>0.25954055671954418</v>
      </c>
      <c r="N58" s="27">
        <f t="shared" si="12"/>
        <v>3.2018687950165479</v>
      </c>
      <c r="O58" s="152">
        <f t="shared" si="12"/>
        <v>3.6873451169922928</v>
      </c>
      <c r="P58" s="52">
        <f t="shared" si="7"/>
        <v>0.15162280313651513</v>
      </c>
    </row>
    <row r="59" spans="1:16" ht="20.100000000000001" customHeight="1" x14ac:dyDescent="0.25">
      <c r="A59" s="38" t="s">
        <v>196</v>
      </c>
      <c r="B59" s="19">
        <v>467.98</v>
      </c>
      <c r="C59" s="140">
        <v>316.05</v>
      </c>
      <c r="D59" s="247">
        <f t="shared" si="8"/>
        <v>1.078999462828978E-3</v>
      </c>
      <c r="E59" s="215">
        <f t="shared" si="9"/>
        <v>7.1466820479937289E-4</v>
      </c>
      <c r="F59" s="52">
        <f>(C59-B59)/B59</f>
        <v>-0.32465062609513229</v>
      </c>
      <c r="H59" s="19">
        <v>125.43700000000001</v>
      </c>
      <c r="I59" s="140">
        <v>102.03899999999999</v>
      </c>
      <c r="J59" s="247">
        <f t="shared" si="10"/>
        <v>1.155988180880905E-3</v>
      </c>
      <c r="K59" s="215">
        <f t="shared" si="11"/>
        <v>9.1369375036752043E-4</v>
      </c>
      <c r="L59" s="52">
        <f>(I59-H59)/H59</f>
        <v>-0.18653188453167743</v>
      </c>
      <c r="N59" s="27">
        <f t="shared" si="12"/>
        <v>2.6803923244583103</v>
      </c>
      <c r="O59" s="152">
        <f t="shared" si="12"/>
        <v>3.2285714285714278</v>
      </c>
      <c r="P59" s="52">
        <f>(O59-N59)/N59</f>
        <v>0.20451450301175625</v>
      </c>
    </row>
    <row r="60" spans="1:16" ht="20.100000000000001" customHeight="1" x14ac:dyDescent="0.25">
      <c r="A60" s="38" t="s">
        <v>197</v>
      </c>
      <c r="B60" s="19">
        <v>121.90999999999998</v>
      </c>
      <c r="C60" s="140">
        <v>231.43999999999997</v>
      </c>
      <c r="D60" s="247">
        <f t="shared" si="8"/>
        <v>2.8108214990700607E-4</v>
      </c>
      <c r="E60" s="215">
        <f t="shared" si="9"/>
        <v>5.2334380420429312E-4</v>
      </c>
      <c r="F60" s="52">
        <f>(C60-B60)/B60</f>
        <v>0.89844967599048475</v>
      </c>
      <c r="H60" s="19">
        <v>44.820999999999984</v>
      </c>
      <c r="I60" s="140">
        <v>76.549000000000021</v>
      </c>
      <c r="J60" s="247">
        <f t="shared" si="10"/>
        <v>4.1305632512945154E-4</v>
      </c>
      <c r="K60" s="215">
        <f t="shared" si="11"/>
        <v>6.8544716134892885E-4</v>
      </c>
      <c r="L60" s="52">
        <f>(I60-H60)/H60</f>
        <v>0.70788246580843905</v>
      </c>
      <c r="N60" s="27">
        <f t="shared" si="12"/>
        <v>3.6765646788614541</v>
      </c>
      <c r="O60" s="152">
        <f t="shared" si="12"/>
        <v>3.3075095057034232</v>
      </c>
      <c r="P60" s="52">
        <f>(O60-N60)/N60</f>
        <v>-0.10038043809753366</v>
      </c>
    </row>
    <row r="61" spans="1:16" ht="20.100000000000001" customHeight="1" thickBot="1" x14ac:dyDescent="0.3">
      <c r="A61" s="8" t="s">
        <v>17</v>
      </c>
      <c r="B61" s="19">
        <f>B62-SUM(B39:B60)</f>
        <v>234.87000000016997</v>
      </c>
      <c r="C61" s="140">
        <f>C62-SUM(C39:C60)</f>
        <v>372.52000000007683</v>
      </c>
      <c r="D61" s="247">
        <f t="shared" si="8"/>
        <v>5.415287060020203E-4</v>
      </c>
      <c r="E61" s="215">
        <f t="shared" si="9"/>
        <v>8.4236101772478173E-4</v>
      </c>
      <c r="F61" s="52">
        <f t="shared" si="13"/>
        <v>0.58606888917191324</v>
      </c>
      <c r="H61" s="19">
        <f>H62-SUM(H39:H60)</f>
        <v>102.54399999995076</v>
      </c>
      <c r="I61" s="140">
        <f>I62-SUM(I39:I60)</f>
        <v>142.95599999996193</v>
      </c>
      <c r="J61" s="247">
        <f t="shared" si="10"/>
        <v>9.450134491433515E-4</v>
      </c>
      <c r="K61" s="215">
        <f t="shared" si="11"/>
        <v>1.2800792224297031E-3</v>
      </c>
      <c r="L61" s="52">
        <f t="shared" si="14"/>
        <v>0.39409424247182268</v>
      </c>
      <c r="N61" s="27">
        <f t="shared" si="12"/>
        <v>4.3659896964225551</v>
      </c>
      <c r="O61" s="152">
        <f t="shared" si="12"/>
        <v>3.8375389240827995</v>
      </c>
      <c r="P61" s="52">
        <f t="shared" si="7"/>
        <v>-0.12103802553010201</v>
      </c>
    </row>
    <row r="62" spans="1:16" ht="26.25" customHeight="1" thickBot="1" x14ac:dyDescent="0.3">
      <c r="A62" s="12" t="s">
        <v>18</v>
      </c>
      <c r="B62" s="17">
        <v>433716.62</v>
      </c>
      <c r="C62" s="145">
        <v>442233.19000000006</v>
      </c>
      <c r="D62" s="253">
        <f>SUM(D39:D61)</f>
        <v>1.0000000000000002</v>
      </c>
      <c r="E62" s="254">
        <f>SUM(E39:E61)</f>
        <v>0.99999999999999989</v>
      </c>
      <c r="F62" s="57">
        <f t="shared" si="13"/>
        <v>1.9636254658629556E-2</v>
      </c>
      <c r="G62" s="1"/>
      <c r="H62" s="17">
        <v>108510.62499999997</v>
      </c>
      <c r="I62" s="145">
        <v>111677.46299999999</v>
      </c>
      <c r="J62" s="253">
        <f>SUM(J39:J61)</f>
        <v>0.99999999999999989</v>
      </c>
      <c r="K62" s="254">
        <f>SUM(K39:K61)</f>
        <v>0.99999999999999944</v>
      </c>
      <c r="L62" s="57">
        <f t="shared" si="14"/>
        <v>2.9184589066739028E-2</v>
      </c>
      <c r="M62" s="1"/>
      <c r="N62" s="29">
        <f t="shared" si="12"/>
        <v>2.501878415450161</v>
      </c>
      <c r="O62" s="146">
        <f t="shared" si="12"/>
        <v>2.5253071349077159</v>
      </c>
      <c r="P62" s="57">
        <f t="shared" si="7"/>
        <v>9.3644516507567204E-3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B5</f>
        <v>jan-set</v>
      </c>
      <c r="C66" s="364"/>
      <c r="D66" s="370" t="str">
        <f>B5</f>
        <v>jan-set</v>
      </c>
      <c r="E66" s="364"/>
      <c r="F66" s="131" t="str">
        <f>F37</f>
        <v>2025/2024</v>
      </c>
      <c r="H66" s="359" t="str">
        <f>B5</f>
        <v>jan-set</v>
      </c>
      <c r="I66" s="364"/>
      <c r="J66" s="370" t="str">
        <f>B5</f>
        <v>jan-set</v>
      </c>
      <c r="K66" s="360"/>
      <c r="L66" s="131" t="str">
        <f>F66</f>
        <v>2025/2024</v>
      </c>
      <c r="N66" s="359" t="str">
        <f>B5</f>
        <v>jan-set</v>
      </c>
      <c r="O66" s="360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165</v>
      </c>
      <c r="B68" s="39">
        <v>158392.88999999998</v>
      </c>
      <c r="C68" s="147">
        <v>156300.02000000002</v>
      </c>
      <c r="D68" s="247">
        <f>B68/$B$96</f>
        <v>0.21653876771606551</v>
      </c>
      <c r="E68" s="246">
        <f>C68/$C$96</f>
        <v>0.2081675895117856</v>
      </c>
      <c r="F68" s="61">
        <f t="shared" ref="F68:F87" si="26">(C68-B68)/B68</f>
        <v>-1.3213156221847877E-2</v>
      </c>
      <c r="H68" s="19">
        <v>51706.340000000004</v>
      </c>
      <c r="I68" s="147">
        <v>51467.607000000025</v>
      </c>
      <c r="J68" s="245">
        <f>H68/$H$96</f>
        <v>0.21480705396700728</v>
      </c>
      <c r="K68" s="246">
        <f>I68/$I$96</f>
        <v>0.21733325682892055</v>
      </c>
      <c r="L68" s="61">
        <f>(I68-H68)/H68</f>
        <v>-4.6170933777168978E-3</v>
      </c>
      <c r="N68" s="41">
        <f>(H68/B68)*10</f>
        <v>3.2644356700606956</v>
      </c>
      <c r="O68" s="149">
        <f t="shared" ref="N68:O96" si="27">(I68/C68)*10</f>
        <v>3.2928727072459765</v>
      </c>
      <c r="P68" s="61">
        <f t="shared" si="7"/>
        <v>8.7111648258494153E-3</v>
      </c>
    </row>
    <row r="69" spans="1:16" ht="20.100000000000001" customHeight="1" x14ac:dyDescent="0.25">
      <c r="A69" s="38" t="s">
        <v>164</v>
      </c>
      <c r="B69" s="19">
        <v>130043.04999999999</v>
      </c>
      <c r="C69" s="140">
        <v>124662.51000000001</v>
      </c>
      <c r="D69" s="247">
        <f t="shared" ref="D69:D95" si="28">B69/$B$96</f>
        <v>0.17778172869400066</v>
      </c>
      <c r="E69" s="215">
        <f t="shared" ref="E69:E95" si="29">C69/$C$96</f>
        <v>0.16603129167346792</v>
      </c>
      <c r="F69" s="52">
        <f t="shared" si="26"/>
        <v>-4.1375067717959395E-2</v>
      </c>
      <c r="H69" s="19">
        <v>40660.594000000005</v>
      </c>
      <c r="I69" s="140">
        <v>37444.060999999987</v>
      </c>
      <c r="J69" s="214">
        <f>H69/$H$96</f>
        <v>0.16891898381685055</v>
      </c>
      <c r="K69" s="215">
        <f t="shared" ref="K69:K96" si="30">I69/$I$96</f>
        <v>0.15811575863689875</v>
      </c>
      <c r="L69" s="52">
        <f>(I69-H69)/H69</f>
        <v>-7.9106886633284731E-2</v>
      </c>
      <c r="N69" s="40">
        <f>(H69/B69)*10</f>
        <v>3.126702580414717</v>
      </c>
      <c r="O69" s="143">
        <f t="shared" si="27"/>
        <v>3.0036344527316179</v>
      </c>
      <c r="P69" s="52">
        <f t="shared" si="7"/>
        <v>-3.9360356323618013E-2</v>
      </c>
    </row>
    <row r="70" spans="1:16" ht="20.100000000000001" customHeight="1" x14ac:dyDescent="0.25">
      <c r="A70" s="38" t="s">
        <v>166</v>
      </c>
      <c r="B70" s="19">
        <v>100161.91999999997</v>
      </c>
      <c r="C70" s="140">
        <v>99108.62999999999</v>
      </c>
      <c r="D70" s="247">
        <f t="shared" si="28"/>
        <v>0.13693126458438337</v>
      </c>
      <c r="E70" s="215">
        <f t="shared" si="29"/>
        <v>0.13199745340349564</v>
      </c>
      <c r="F70" s="52">
        <f t="shared" si="26"/>
        <v>-1.0515872698925692E-2</v>
      </c>
      <c r="H70" s="19">
        <v>30480.113000000005</v>
      </c>
      <c r="I70" s="140">
        <v>29879.490000000005</v>
      </c>
      <c r="J70" s="214">
        <f t="shared" ref="J70:J96" si="31">H70/$H$96</f>
        <v>0.12662554104799295</v>
      </c>
      <c r="K70" s="215">
        <f t="shared" si="30"/>
        <v>0.12617269876346029</v>
      </c>
      <c r="L70" s="52">
        <f t="shared" ref="L70:L87" si="32">(I70-H70)/H70</f>
        <v>-1.9705405947806016E-2</v>
      </c>
      <c r="N70" s="40">
        <f t="shared" si="27"/>
        <v>3.0430839384868036</v>
      </c>
      <c r="O70" s="143">
        <f t="shared" si="27"/>
        <v>3.0148222208298114</v>
      </c>
      <c r="P70" s="52">
        <f t="shared" si="7"/>
        <v>-9.2871962220817013E-3</v>
      </c>
    </row>
    <row r="71" spans="1:16" ht="20.100000000000001" customHeight="1" x14ac:dyDescent="0.25">
      <c r="A71" s="38" t="s">
        <v>168</v>
      </c>
      <c r="B71" s="19">
        <v>71524.759999999995</v>
      </c>
      <c r="C71" s="140">
        <v>77453.820000000007</v>
      </c>
      <c r="D71" s="247">
        <f t="shared" si="28"/>
        <v>9.778143066641018E-2</v>
      </c>
      <c r="E71" s="215">
        <f t="shared" si="29"/>
        <v>0.10315657674183107</v>
      </c>
      <c r="F71" s="52">
        <f t="shared" si="26"/>
        <v>8.2895209994413299E-2</v>
      </c>
      <c r="H71" s="19">
        <v>27140.012999999992</v>
      </c>
      <c r="I71" s="140">
        <v>28529.374</v>
      </c>
      <c r="J71" s="214">
        <f t="shared" si="31"/>
        <v>0.11274954361798334</v>
      </c>
      <c r="K71" s="215">
        <f t="shared" si="30"/>
        <v>0.12047153788809969</v>
      </c>
      <c r="L71" s="52">
        <f t="shared" si="32"/>
        <v>5.1192348360334552E-2</v>
      </c>
      <c r="N71" s="40">
        <f t="shared" si="27"/>
        <v>3.7944920052860009</v>
      </c>
      <c r="O71" s="143">
        <f t="shared" si="27"/>
        <v>3.6834043821208557</v>
      </c>
      <c r="P71" s="52">
        <f t="shared" si="7"/>
        <v>-2.9276019823046704E-2</v>
      </c>
    </row>
    <row r="72" spans="1:16" ht="20.100000000000001" customHeight="1" x14ac:dyDescent="0.25">
      <c r="A72" s="38" t="s">
        <v>174</v>
      </c>
      <c r="B72" s="19">
        <v>85484.919999999984</v>
      </c>
      <c r="C72" s="140">
        <v>92612.900000000023</v>
      </c>
      <c r="D72" s="247">
        <f t="shared" si="28"/>
        <v>0.11686635198780981</v>
      </c>
      <c r="E72" s="215">
        <f t="shared" si="29"/>
        <v>0.12334614001134518</v>
      </c>
      <c r="F72" s="52">
        <f t="shared" si="26"/>
        <v>8.3382893731432872E-2</v>
      </c>
      <c r="H72" s="19">
        <v>27127.330999999995</v>
      </c>
      <c r="I72" s="140">
        <v>19673.336999999996</v>
      </c>
      <c r="J72" s="214">
        <f t="shared" si="31"/>
        <v>0.11269685795006701</v>
      </c>
      <c r="K72" s="215">
        <f t="shared" si="30"/>
        <v>8.3074979625590559E-2</v>
      </c>
      <c r="L72" s="52">
        <f t="shared" si="32"/>
        <v>-0.27477800893866045</v>
      </c>
      <c r="N72" s="40">
        <f t="shared" si="27"/>
        <v>3.173346948210281</v>
      </c>
      <c r="O72" s="143">
        <f t="shared" si="27"/>
        <v>2.1242545045020718</v>
      </c>
      <c r="P72" s="52">
        <f t="shared" ref="P72:P89" si="33">(O72-N72)/N72</f>
        <v>-0.33059493992608696</v>
      </c>
    </row>
    <row r="73" spans="1:16" ht="20.100000000000001" customHeight="1" x14ac:dyDescent="0.25">
      <c r="A73" s="38" t="s">
        <v>175</v>
      </c>
      <c r="B73" s="19">
        <v>33433.560000000005</v>
      </c>
      <c r="C73" s="140">
        <v>32193.029999999995</v>
      </c>
      <c r="D73" s="247">
        <f t="shared" si="28"/>
        <v>4.5706987749015382E-2</v>
      </c>
      <c r="E73" s="215">
        <f t="shared" si="29"/>
        <v>4.2876165045792045E-2</v>
      </c>
      <c r="F73" s="52">
        <f t="shared" si="26"/>
        <v>-3.7104334686465026E-2</v>
      </c>
      <c r="H73" s="19">
        <v>13660.746000000001</v>
      </c>
      <c r="I73" s="140">
        <v>13867.247000000001</v>
      </c>
      <c r="J73" s="214">
        <f t="shared" si="31"/>
        <v>5.6751736890516304E-2</v>
      </c>
      <c r="K73" s="215">
        <f t="shared" si="30"/>
        <v>5.85574913898965E-2</v>
      </c>
      <c r="L73" s="52">
        <f t="shared" si="32"/>
        <v>1.5116377978186563E-2</v>
      </c>
      <c r="N73" s="40">
        <f t="shared" si="27"/>
        <v>4.0859382010171812</v>
      </c>
      <c r="O73" s="143">
        <f t="shared" si="27"/>
        <v>4.3075308537282773</v>
      </c>
      <c r="P73" s="52">
        <f t="shared" si="33"/>
        <v>5.4232991741267965E-2</v>
      </c>
    </row>
    <row r="74" spans="1:16" ht="20.100000000000001" customHeight="1" x14ac:dyDescent="0.25">
      <c r="A74" s="38" t="s">
        <v>167</v>
      </c>
      <c r="B74" s="19">
        <v>20258.830000000013</v>
      </c>
      <c r="C74" s="140">
        <v>34020.43</v>
      </c>
      <c r="D74" s="247">
        <f t="shared" si="28"/>
        <v>2.7695827025880155E-2</v>
      </c>
      <c r="E74" s="215">
        <f t="shared" si="29"/>
        <v>4.530998081289072E-2</v>
      </c>
      <c r="F74" s="52">
        <f t="shared" si="26"/>
        <v>0.67928898164405249</v>
      </c>
      <c r="H74" s="19">
        <v>6824.5210000000015</v>
      </c>
      <c r="I74" s="140">
        <v>11522.809000000001</v>
      </c>
      <c r="J74" s="214">
        <f t="shared" si="31"/>
        <v>2.83515570962086E-2</v>
      </c>
      <c r="K74" s="215">
        <f t="shared" si="30"/>
        <v>4.8657587825825979E-2</v>
      </c>
      <c r="L74" s="52">
        <f t="shared" si="32"/>
        <v>0.68844216319357776</v>
      </c>
      <c r="N74" s="40">
        <f t="shared" si="27"/>
        <v>3.3686649229002845</v>
      </c>
      <c r="O74" s="143">
        <f t="shared" si="27"/>
        <v>3.3870262662758819</v>
      </c>
      <c r="P74" s="52">
        <f t="shared" si="33"/>
        <v>5.4506291946035956E-3</v>
      </c>
    </row>
    <row r="75" spans="1:16" ht="20.100000000000001" customHeight="1" x14ac:dyDescent="0.25">
      <c r="A75" s="38" t="s">
        <v>179</v>
      </c>
      <c r="B75" s="19">
        <v>24832.649999999991</v>
      </c>
      <c r="C75" s="140">
        <v>24959.78</v>
      </c>
      <c r="D75" s="247">
        <f t="shared" si="28"/>
        <v>3.3948691952803894E-2</v>
      </c>
      <c r="E75" s="215">
        <f t="shared" si="29"/>
        <v>3.3242588435653912E-2</v>
      </c>
      <c r="F75" s="52">
        <f t="shared" si="26"/>
        <v>5.1194697303754673E-3</v>
      </c>
      <c r="H75" s="19">
        <v>7398.9609999999984</v>
      </c>
      <c r="I75" s="140">
        <v>8069.9709999999995</v>
      </c>
      <c r="J75" s="214">
        <f t="shared" si="31"/>
        <v>3.0737991024442683E-2</v>
      </c>
      <c r="K75" s="215">
        <f t="shared" si="30"/>
        <v>3.4077222202014167E-2</v>
      </c>
      <c r="L75" s="52">
        <f t="shared" si="32"/>
        <v>9.0689760359596611E-2</v>
      </c>
      <c r="N75" s="40">
        <f t="shared" si="27"/>
        <v>2.9795293696001037</v>
      </c>
      <c r="O75" s="143">
        <f t="shared" si="27"/>
        <v>3.2331899560012145</v>
      </c>
      <c r="P75" s="52">
        <f t="shared" si="33"/>
        <v>8.513444740273049E-2</v>
      </c>
    </row>
    <row r="76" spans="1:16" ht="20.100000000000001" customHeight="1" x14ac:dyDescent="0.25">
      <c r="A76" s="38" t="s">
        <v>178</v>
      </c>
      <c r="B76" s="19">
        <v>1755.6800000000005</v>
      </c>
      <c r="C76" s="140">
        <v>1865.5499999999993</v>
      </c>
      <c r="D76" s="247">
        <f t="shared" si="28"/>
        <v>2.4001884409315471E-3</v>
      </c>
      <c r="E76" s="215">
        <f t="shared" si="29"/>
        <v>2.4846257000716407E-3</v>
      </c>
      <c r="F76" s="52">
        <f t="shared" si="26"/>
        <v>6.2579741182902757E-2</v>
      </c>
      <c r="H76" s="19">
        <v>3572.8669999999997</v>
      </c>
      <c r="I76" s="140">
        <v>3901.9449999999988</v>
      </c>
      <c r="J76" s="214">
        <f t="shared" si="31"/>
        <v>1.484299670960929E-2</v>
      </c>
      <c r="K76" s="215">
        <f t="shared" si="30"/>
        <v>1.6476818415461239E-2</v>
      </c>
      <c r="L76" s="52">
        <f t="shared" si="32"/>
        <v>9.2104743893349258E-2</v>
      </c>
      <c r="N76" s="40">
        <f t="shared" si="27"/>
        <v>20.350331495488916</v>
      </c>
      <c r="O76" s="143">
        <f t="shared" si="27"/>
        <v>20.915788909436898</v>
      </c>
      <c r="P76" s="52">
        <f t="shared" si="33"/>
        <v>2.7786152479792658E-2</v>
      </c>
    </row>
    <row r="77" spans="1:16" ht="20.100000000000001" customHeight="1" x14ac:dyDescent="0.25">
      <c r="A77" s="38" t="s">
        <v>183</v>
      </c>
      <c r="B77" s="19">
        <v>9523.7899999999991</v>
      </c>
      <c r="C77" s="140">
        <v>10087.11</v>
      </c>
      <c r="D77" s="247">
        <f t="shared" si="28"/>
        <v>1.301996415739739E-2</v>
      </c>
      <c r="E77" s="215">
        <f t="shared" si="29"/>
        <v>1.3434479239607439E-2</v>
      </c>
      <c r="F77" s="52">
        <f t="shared" si="26"/>
        <v>5.9148721254878737E-2</v>
      </c>
      <c r="H77" s="19">
        <v>3415.0389999999993</v>
      </c>
      <c r="I77" s="140">
        <v>3673.4229999999998</v>
      </c>
      <c r="J77" s="214">
        <f t="shared" si="31"/>
        <v>1.4187321453663793E-2</v>
      </c>
      <c r="K77" s="215">
        <f t="shared" si="30"/>
        <v>1.5511834158138794E-2</v>
      </c>
      <c r="L77" s="52">
        <f t="shared" si="32"/>
        <v>7.56606293515244E-2</v>
      </c>
      <c r="N77" s="40">
        <f t="shared" si="27"/>
        <v>3.5857983008865162</v>
      </c>
      <c r="O77" s="143">
        <f t="shared" si="27"/>
        <v>3.6417001499934072</v>
      </c>
      <c r="P77" s="52">
        <f t="shared" si="33"/>
        <v>1.5589791844418688E-2</v>
      </c>
    </row>
    <row r="78" spans="1:16" ht="20.100000000000001" customHeight="1" x14ac:dyDescent="0.25">
      <c r="A78" s="38" t="s">
        <v>185</v>
      </c>
      <c r="B78" s="19">
        <v>13532.589999999997</v>
      </c>
      <c r="C78" s="140">
        <v>16316.300000000001</v>
      </c>
      <c r="D78" s="247">
        <f t="shared" si="28"/>
        <v>1.8500390785260314E-2</v>
      </c>
      <c r="E78" s="215">
        <f t="shared" si="29"/>
        <v>2.1730802342515038E-2</v>
      </c>
      <c r="F78" s="52">
        <f t="shared" si="26"/>
        <v>0.20570415567160502</v>
      </c>
      <c r="H78" s="19">
        <v>2839.2580000000003</v>
      </c>
      <c r="I78" s="140">
        <v>3511.6870000000004</v>
      </c>
      <c r="J78" s="214">
        <f t="shared" si="31"/>
        <v>1.1795316520803003E-2</v>
      </c>
      <c r="K78" s="215">
        <f t="shared" si="30"/>
        <v>1.4828868431240278E-2</v>
      </c>
      <c r="L78" s="52">
        <f t="shared" si="32"/>
        <v>0.23683265134764084</v>
      </c>
      <c r="N78" s="40">
        <f t="shared" si="27"/>
        <v>2.0980891314966321</v>
      </c>
      <c r="O78" s="143">
        <f t="shared" si="27"/>
        <v>2.1522569455084795</v>
      </c>
      <c r="P78" s="52">
        <f t="shared" si="33"/>
        <v>2.5817689629423775E-2</v>
      </c>
    </row>
    <row r="79" spans="1:16" ht="20.100000000000001" customHeight="1" x14ac:dyDescent="0.25">
      <c r="A79" s="38" t="s">
        <v>187</v>
      </c>
      <c r="B79" s="19">
        <v>7725.7200000000012</v>
      </c>
      <c r="C79" s="140">
        <v>6484.6099999999969</v>
      </c>
      <c r="D79" s="247">
        <f t="shared" si="28"/>
        <v>1.0561824388199255E-2</v>
      </c>
      <c r="E79" s="215">
        <f t="shared" si="29"/>
        <v>8.6365032622773771E-3</v>
      </c>
      <c r="F79" s="52">
        <f t="shared" si="26"/>
        <v>-0.16064651579399772</v>
      </c>
      <c r="H79" s="19">
        <v>3133.9290000000005</v>
      </c>
      <c r="I79" s="140">
        <v>2802.9209999999994</v>
      </c>
      <c r="J79" s="214">
        <f t="shared" si="31"/>
        <v>1.3019487664989809E-2</v>
      </c>
      <c r="K79" s="215">
        <f t="shared" si="30"/>
        <v>1.1835948571772035E-2</v>
      </c>
      <c r="L79" s="52">
        <f t="shared" si="32"/>
        <v>-0.10562077188092044</v>
      </c>
      <c r="N79" s="40">
        <f t="shared" si="27"/>
        <v>4.0564879389882105</v>
      </c>
      <c r="O79" s="143">
        <f t="shared" si="27"/>
        <v>4.3224203151770126</v>
      </c>
      <c r="P79" s="52">
        <f t="shared" si="33"/>
        <v>6.5557294928166934E-2</v>
      </c>
    </row>
    <row r="80" spans="1:16" ht="20.100000000000001" customHeight="1" x14ac:dyDescent="0.25">
      <c r="A80" s="38" t="s">
        <v>204</v>
      </c>
      <c r="B80" s="19">
        <v>12920.119999999995</v>
      </c>
      <c r="C80" s="140">
        <v>10588.36</v>
      </c>
      <c r="D80" s="247">
        <f t="shared" si="28"/>
        <v>1.7663083636795134E-2</v>
      </c>
      <c r="E80" s="215">
        <f t="shared" si="29"/>
        <v>1.4102067153177652E-2</v>
      </c>
      <c r="F80" s="52">
        <f t="shared" si="26"/>
        <v>-0.18047510394640262</v>
      </c>
      <c r="H80" s="19">
        <v>2928.2739999999999</v>
      </c>
      <c r="I80" s="140">
        <v>2394.3590000000004</v>
      </c>
      <c r="J80" s="214">
        <f t="shared" si="31"/>
        <v>1.2165121552757055E-2</v>
      </c>
      <c r="K80" s="215">
        <f t="shared" si="30"/>
        <v>1.0110705933688294E-2</v>
      </c>
      <c r="L80" s="52">
        <f t="shared" si="32"/>
        <v>-0.18233095673423988</v>
      </c>
      <c r="N80" s="40">
        <f t="shared" si="27"/>
        <v>2.2664448937006783</v>
      </c>
      <c r="O80" s="143">
        <f t="shared" si="27"/>
        <v>2.2613124223203593</v>
      </c>
      <c r="P80" s="52">
        <f t="shared" si="33"/>
        <v>-2.2645471745569574E-3</v>
      </c>
    </row>
    <row r="81" spans="1:16" ht="20.100000000000001" customHeight="1" x14ac:dyDescent="0.25">
      <c r="A81" s="38" t="s">
        <v>205</v>
      </c>
      <c r="B81" s="19">
        <v>5778.2600000000011</v>
      </c>
      <c r="C81" s="140">
        <v>7096.64</v>
      </c>
      <c r="D81" s="247">
        <f t="shared" si="28"/>
        <v>7.8994536935529935E-3</v>
      </c>
      <c r="E81" s="215">
        <f t="shared" si="29"/>
        <v>9.4516330991699041E-3</v>
      </c>
      <c r="F81" s="52">
        <f t="shared" si="26"/>
        <v>0.22816211108534384</v>
      </c>
      <c r="H81" s="19">
        <v>1821.1650000000004</v>
      </c>
      <c r="I81" s="140">
        <v>2149.0679999999998</v>
      </c>
      <c r="J81" s="214">
        <f t="shared" si="31"/>
        <v>7.5657857128898481E-3</v>
      </c>
      <c r="K81" s="215">
        <f t="shared" si="30"/>
        <v>9.0749108966114225E-3</v>
      </c>
      <c r="L81" s="52">
        <f t="shared" si="32"/>
        <v>0.18005123094283015</v>
      </c>
      <c r="N81" s="40">
        <f t="shared" si="27"/>
        <v>3.1517532959749128</v>
      </c>
      <c r="O81" s="143">
        <f t="shared" si="27"/>
        <v>3.0282894440185775</v>
      </c>
      <c r="P81" s="52">
        <f t="shared" si="33"/>
        <v>-3.9173069831959999E-2</v>
      </c>
    </row>
    <row r="82" spans="1:16" ht="20.100000000000001" customHeight="1" x14ac:dyDescent="0.25">
      <c r="A82" s="38" t="s">
        <v>201</v>
      </c>
      <c r="B82" s="19">
        <v>4904.4000000000015</v>
      </c>
      <c r="C82" s="140">
        <v>3983.1300000000006</v>
      </c>
      <c r="D82" s="247">
        <f t="shared" si="28"/>
        <v>6.7048005272627581E-3</v>
      </c>
      <c r="E82" s="215">
        <f t="shared" si="29"/>
        <v>5.3049166008557044E-3</v>
      </c>
      <c r="F82" s="52">
        <f t="shared" si="26"/>
        <v>-0.18784560802544667</v>
      </c>
      <c r="H82" s="19">
        <v>2790.5250000000001</v>
      </c>
      <c r="I82" s="140">
        <v>2055.1220000000003</v>
      </c>
      <c r="J82" s="214">
        <f t="shared" si="31"/>
        <v>1.1592861809040882E-2</v>
      </c>
      <c r="K82" s="215">
        <f t="shared" si="30"/>
        <v>8.6782033103028223E-3</v>
      </c>
      <c r="L82" s="52">
        <f t="shared" si="32"/>
        <v>-0.26353571460567449</v>
      </c>
      <c r="N82" s="40">
        <f t="shared" si="27"/>
        <v>5.6898397357474906</v>
      </c>
      <c r="O82" s="143">
        <f t="shared" si="27"/>
        <v>5.1595654673585845</v>
      </c>
      <c r="P82" s="52">
        <f t="shared" si="33"/>
        <v>-9.3196696746545973E-2</v>
      </c>
    </row>
    <row r="83" spans="1:16" ht="20.100000000000001" customHeight="1" x14ac:dyDescent="0.25">
      <c r="A83" s="38" t="s">
        <v>200</v>
      </c>
      <c r="B83" s="19">
        <v>6083.2000000000016</v>
      </c>
      <c r="C83" s="140">
        <v>5540.5399999999991</v>
      </c>
      <c r="D83" s="247">
        <f t="shared" si="28"/>
        <v>8.316336874529975E-3</v>
      </c>
      <c r="E83" s="215">
        <f t="shared" si="29"/>
        <v>7.3791472092814081E-3</v>
      </c>
      <c r="F83" s="52">
        <f t="shared" si="26"/>
        <v>-8.9206338769069318E-2</v>
      </c>
      <c r="H83" s="19">
        <v>1560.3070000000002</v>
      </c>
      <c r="I83" s="140">
        <v>1493.8970000000002</v>
      </c>
      <c r="J83" s="214">
        <f t="shared" si="31"/>
        <v>6.48208614174005E-3</v>
      </c>
      <c r="K83" s="215">
        <f t="shared" si="30"/>
        <v>6.3083076774281301E-3</v>
      </c>
      <c r="L83" s="52">
        <f t="shared" si="32"/>
        <v>-4.2562136810255974E-2</v>
      </c>
      <c r="N83" s="40">
        <f t="shared" si="27"/>
        <v>2.5649444371383479</v>
      </c>
      <c r="O83" s="143">
        <f t="shared" si="27"/>
        <v>2.6963021654928947</v>
      </c>
      <c r="P83" s="52">
        <f t="shared" si="33"/>
        <v>5.121269936790513E-2</v>
      </c>
    </row>
    <row r="84" spans="1:16" ht="20.100000000000001" customHeight="1" x14ac:dyDescent="0.25">
      <c r="A84" s="38" t="s">
        <v>202</v>
      </c>
      <c r="B84" s="19">
        <v>3738.53</v>
      </c>
      <c r="C84" s="140">
        <v>4349.6799999999994</v>
      </c>
      <c r="D84" s="247">
        <f t="shared" si="28"/>
        <v>5.1109407705708411E-3</v>
      </c>
      <c r="E84" s="215">
        <f t="shared" si="29"/>
        <v>5.793104829721861E-3</v>
      </c>
      <c r="F84" s="52">
        <f t="shared" si="26"/>
        <v>0.16347334380090547</v>
      </c>
      <c r="H84" s="19">
        <v>1221.3520000000001</v>
      </c>
      <c r="I84" s="140">
        <v>1413.6579999999997</v>
      </c>
      <c r="J84" s="214">
        <f t="shared" si="31"/>
        <v>5.0739430595302679E-3</v>
      </c>
      <c r="K84" s="215">
        <f t="shared" si="30"/>
        <v>5.969480904411544E-3</v>
      </c>
      <c r="L84" s="52">
        <f t="shared" si="32"/>
        <v>0.15745337953350022</v>
      </c>
      <c r="N84" s="40">
        <f t="shared" si="27"/>
        <v>3.2669311199856628</v>
      </c>
      <c r="O84" s="143">
        <f t="shared" si="27"/>
        <v>3.2500275882363754</v>
      </c>
      <c r="P84" s="52">
        <f t="shared" si="33"/>
        <v>-5.1741316631620819E-3</v>
      </c>
    </row>
    <row r="85" spans="1:16" ht="20.100000000000001" customHeight="1" x14ac:dyDescent="0.25">
      <c r="A85" s="38" t="s">
        <v>207</v>
      </c>
      <c r="B85" s="19">
        <v>2372.0100000000002</v>
      </c>
      <c r="C85" s="140">
        <v>3249.7699999999995</v>
      </c>
      <c r="D85" s="247">
        <f t="shared" si="28"/>
        <v>3.2427725916875727E-3</v>
      </c>
      <c r="E85" s="215">
        <f t="shared" si="29"/>
        <v>4.3281938631083688E-3</v>
      </c>
      <c r="F85" s="52">
        <f t="shared" si="26"/>
        <v>0.3700490301474274</v>
      </c>
      <c r="H85" s="19">
        <v>721.97799999999984</v>
      </c>
      <c r="I85" s="140">
        <v>1072.819</v>
      </c>
      <c r="J85" s="214">
        <f t="shared" si="31"/>
        <v>2.9993607594154203E-3</v>
      </c>
      <c r="K85" s="215">
        <f t="shared" si="30"/>
        <v>4.5302134847253648E-3</v>
      </c>
      <c r="L85" s="52">
        <f t="shared" si="32"/>
        <v>0.48594417004396284</v>
      </c>
      <c r="N85" s="40">
        <f t="shared" si="27"/>
        <v>3.0437392759726971</v>
      </c>
      <c r="O85" s="143">
        <f t="shared" si="27"/>
        <v>3.3012151629192221</v>
      </c>
      <c r="P85" s="52">
        <f t="shared" si="33"/>
        <v>8.459196521168609E-2</v>
      </c>
    </row>
    <row r="86" spans="1:16" ht="20.100000000000001" customHeight="1" x14ac:dyDescent="0.25">
      <c r="A86" s="38" t="s">
        <v>206</v>
      </c>
      <c r="B86" s="19">
        <v>5169.9799999999996</v>
      </c>
      <c r="C86" s="140">
        <v>4784.9099999999989</v>
      </c>
      <c r="D86" s="247">
        <f t="shared" si="28"/>
        <v>7.0678746900615574E-3</v>
      </c>
      <c r="E86" s="215">
        <f t="shared" si="29"/>
        <v>6.3727642564014881E-3</v>
      </c>
      <c r="F86" s="52">
        <f t="shared" si="26"/>
        <v>-7.4481912889411694E-2</v>
      </c>
      <c r="H86" s="19">
        <v>707.03400000000011</v>
      </c>
      <c r="I86" s="140">
        <v>999.05600000000049</v>
      </c>
      <c r="J86" s="214">
        <f t="shared" si="31"/>
        <v>2.9372779159095195E-3</v>
      </c>
      <c r="K86" s="215">
        <f t="shared" si="30"/>
        <v>4.218733041823259E-3</v>
      </c>
      <c r="L86" s="52">
        <f t="shared" si="32"/>
        <v>0.41302398470229201</v>
      </c>
      <c r="N86" s="40">
        <f t="shared" si="27"/>
        <v>1.367575890042128</v>
      </c>
      <c r="O86" s="143">
        <f t="shared" si="27"/>
        <v>2.0879305984856575</v>
      </c>
      <c r="P86" s="52">
        <f t="shared" si="33"/>
        <v>0.52673837970435344</v>
      </c>
    </row>
    <row r="87" spans="1:16" ht="20.100000000000001" customHeight="1" x14ac:dyDescent="0.25">
      <c r="A87" s="38" t="s">
        <v>208</v>
      </c>
      <c r="B87" s="19">
        <v>4070.3700000000003</v>
      </c>
      <c r="C87" s="140">
        <v>4314.62</v>
      </c>
      <c r="D87" s="247">
        <f t="shared" si="28"/>
        <v>5.5645989156990674E-3</v>
      </c>
      <c r="E87" s="215">
        <f t="shared" si="29"/>
        <v>5.746410301542766E-3</v>
      </c>
      <c r="F87" s="52">
        <f t="shared" si="26"/>
        <v>6.0006829845935264E-2</v>
      </c>
      <c r="H87" s="19">
        <v>902.67200000000014</v>
      </c>
      <c r="I87" s="140">
        <v>895.42</v>
      </c>
      <c r="J87" s="214">
        <f t="shared" si="31"/>
        <v>3.7500297452596025E-3</v>
      </c>
      <c r="K87" s="215">
        <f t="shared" si="30"/>
        <v>3.7811073056058723E-3</v>
      </c>
      <c r="L87" s="52">
        <f t="shared" si="32"/>
        <v>-8.0339259443077647E-3</v>
      </c>
      <c r="N87" s="40">
        <f t="shared" si="27"/>
        <v>2.2176657158931499</v>
      </c>
      <c r="O87" s="143">
        <f t="shared" si="27"/>
        <v>2.0753160185601511</v>
      </c>
      <c r="P87" s="52">
        <f t="shared" si="33"/>
        <v>-6.4188978669252841E-2</v>
      </c>
    </row>
    <row r="88" spans="1:16" ht="20.100000000000001" customHeight="1" x14ac:dyDescent="0.25">
      <c r="A88" s="38" t="s">
        <v>210</v>
      </c>
      <c r="B88" s="19">
        <v>5030.6600000000008</v>
      </c>
      <c r="C88" s="140">
        <v>3015.83</v>
      </c>
      <c r="D88" s="247">
        <f t="shared" si="28"/>
        <v>6.8774104519369675E-3</v>
      </c>
      <c r="E88" s="215">
        <f t="shared" si="29"/>
        <v>4.0166217603639998E-3</v>
      </c>
      <c r="F88" s="52">
        <f t="shared" ref="F88:F94" si="34">(C88-B88)/B88</f>
        <v>-0.40051007223704255</v>
      </c>
      <c r="H88" s="19">
        <v>1554.0609999999997</v>
      </c>
      <c r="I88" s="140">
        <v>818.15300000000002</v>
      </c>
      <c r="J88" s="214">
        <f t="shared" si="31"/>
        <v>6.456137972539174E-3</v>
      </c>
      <c r="K88" s="215">
        <f t="shared" si="30"/>
        <v>3.4548304543156969E-3</v>
      </c>
      <c r="L88" s="52">
        <f t="shared" ref="L88:L95" si="35">(I88-H88)/H88</f>
        <v>-0.47353868348797107</v>
      </c>
      <c r="N88" s="40">
        <f t="shared" si="27"/>
        <v>3.089179153431159</v>
      </c>
      <c r="O88" s="143">
        <f t="shared" si="27"/>
        <v>2.7128617992393473</v>
      </c>
      <c r="P88" s="52">
        <f t="shared" si="33"/>
        <v>-0.12181791197633683</v>
      </c>
    </row>
    <row r="89" spans="1:16" ht="20.100000000000001" customHeight="1" x14ac:dyDescent="0.25">
      <c r="A89" s="38" t="s">
        <v>209</v>
      </c>
      <c r="B89" s="19">
        <v>377.35000000000008</v>
      </c>
      <c r="C89" s="140">
        <v>313.22999999999996</v>
      </c>
      <c r="D89" s="247">
        <f t="shared" si="28"/>
        <v>5.1587482239674612E-4</v>
      </c>
      <c r="E89" s="215">
        <f t="shared" si="29"/>
        <v>4.1717418886303781E-4</v>
      </c>
      <c r="F89" s="52">
        <f t="shared" si="34"/>
        <v>-0.1699218232410232</v>
      </c>
      <c r="H89" s="19">
        <v>476.25800000000004</v>
      </c>
      <c r="I89" s="140">
        <v>711.87699999999995</v>
      </c>
      <c r="J89" s="214">
        <f t="shared" si="31"/>
        <v>1.9785499787495875E-3</v>
      </c>
      <c r="K89" s="215">
        <f t="shared" si="30"/>
        <v>3.0060567391757961E-3</v>
      </c>
      <c r="L89" s="52">
        <f t="shared" si="35"/>
        <v>0.49472974732182956</v>
      </c>
      <c r="N89" s="40">
        <f t="shared" si="27"/>
        <v>12.62112097522194</v>
      </c>
      <c r="O89" s="143">
        <f t="shared" si="27"/>
        <v>22.72697378922836</v>
      </c>
      <c r="P89" s="52">
        <f t="shared" si="33"/>
        <v>0.80070960684446735</v>
      </c>
    </row>
    <row r="90" spans="1:16" ht="20.100000000000001" customHeight="1" x14ac:dyDescent="0.25">
      <c r="A90" s="38" t="s">
        <v>198</v>
      </c>
      <c r="B90" s="19">
        <v>2388.2399999999998</v>
      </c>
      <c r="C90" s="140">
        <v>2866.5299999999988</v>
      </c>
      <c r="D90" s="247">
        <f t="shared" si="28"/>
        <v>3.2649606090918363E-3</v>
      </c>
      <c r="E90" s="215">
        <f t="shared" si="29"/>
        <v>3.8177771209704165E-3</v>
      </c>
      <c r="F90" s="52">
        <f t="shared" si="34"/>
        <v>0.2002688172043007</v>
      </c>
      <c r="H90" s="19">
        <v>561.25999999999976</v>
      </c>
      <c r="I90" s="140">
        <v>661.29600000000005</v>
      </c>
      <c r="J90" s="214">
        <f t="shared" si="31"/>
        <v>2.3316793861163339E-3</v>
      </c>
      <c r="K90" s="215">
        <f t="shared" si="30"/>
        <v>2.7924673748273895E-3</v>
      </c>
      <c r="L90" s="52">
        <f t="shared" si="35"/>
        <v>0.1782346862416711</v>
      </c>
      <c r="N90" s="40">
        <f t="shared" ref="N90" si="36">(H90/B90)*10</f>
        <v>2.350098817539275</v>
      </c>
      <c r="O90" s="143">
        <f t="shared" ref="O90" si="37">(I90/C90)*10</f>
        <v>2.3069564944375265</v>
      </c>
      <c r="P90" s="52">
        <f t="shared" ref="P90" si="38">(O90-N90)/N90</f>
        <v>-1.8357663422392444E-2</v>
      </c>
    </row>
    <row r="91" spans="1:16" ht="20.100000000000001" customHeight="1" x14ac:dyDescent="0.25">
      <c r="A91" s="38" t="s">
        <v>199</v>
      </c>
      <c r="B91" s="19">
        <v>1239.8699999999997</v>
      </c>
      <c r="C91" s="140">
        <v>1881.1600000000003</v>
      </c>
      <c r="D91" s="247">
        <f t="shared" si="28"/>
        <v>1.6950250855838169E-3</v>
      </c>
      <c r="E91" s="215">
        <f t="shared" si="29"/>
        <v>2.5054158194348962E-3</v>
      </c>
      <c r="F91" s="52">
        <f t="shared" si="34"/>
        <v>0.51722357989144085</v>
      </c>
      <c r="H91" s="19">
        <v>484.54700000000003</v>
      </c>
      <c r="I91" s="140">
        <v>652.52300000000014</v>
      </c>
      <c r="J91" s="214">
        <f t="shared" si="31"/>
        <v>2.0129855174153008E-3</v>
      </c>
      <c r="K91" s="215">
        <f t="shared" si="30"/>
        <v>2.7554214585064677E-3</v>
      </c>
      <c r="L91" s="52">
        <f t="shared" si="35"/>
        <v>0.34666606129023625</v>
      </c>
      <c r="N91" s="40">
        <f t="shared" si="27"/>
        <v>3.9080468113592564</v>
      </c>
      <c r="O91" s="143">
        <f t="shared" si="27"/>
        <v>3.468726743073423</v>
      </c>
      <c r="P91" s="52">
        <f t="shared" ref="P91:P93" si="39">(O91-N91)/N91</f>
        <v>-0.11241422876739637</v>
      </c>
    </row>
    <row r="92" spans="1:16" ht="20.100000000000001" customHeight="1" x14ac:dyDescent="0.25">
      <c r="A92" s="38" t="s">
        <v>184</v>
      </c>
      <c r="B92" s="19">
        <v>1458.1800000000005</v>
      </c>
      <c r="C92" s="140">
        <v>2224.9599999999996</v>
      </c>
      <c r="D92" s="247">
        <f t="shared" si="28"/>
        <v>1.9934764768053197E-3</v>
      </c>
      <c r="E92" s="215">
        <f t="shared" si="29"/>
        <v>2.9633045469868932E-3</v>
      </c>
      <c r="F92" s="52">
        <f t="shared" si="34"/>
        <v>0.52584728908639455</v>
      </c>
      <c r="H92" s="19">
        <v>422.26200000000023</v>
      </c>
      <c r="I92" s="140">
        <v>537.54699999999991</v>
      </c>
      <c r="J92" s="214">
        <f t="shared" si="31"/>
        <v>1.7542308394331617E-3</v>
      </c>
      <c r="K92" s="215">
        <f t="shared" si="30"/>
        <v>2.2699100855537286E-3</v>
      </c>
      <c r="L92" s="52">
        <f t="shared" si="35"/>
        <v>0.27301769991142849</v>
      </c>
      <c r="N92" s="40">
        <f t="shared" si="27"/>
        <v>2.8958153314405632</v>
      </c>
      <c r="O92" s="143">
        <f t="shared" si="27"/>
        <v>2.4159850064720265</v>
      </c>
      <c r="P92" s="52">
        <f t="shared" si="39"/>
        <v>-0.16569783292425574</v>
      </c>
    </row>
    <row r="93" spans="1:16" ht="20.100000000000001" customHeight="1" x14ac:dyDescent="0.25">
      <c r="A93" s="38" t="s">
        <v>217</v>
      </c>
      <c r="B93" s="19">
        <v>1028.7200000000003</v>
      </c>
      <c r="C93" s="140">
        <v>1908.3700000000003</v>
      </c>
      <c r="D93" s="247">
        <f t="shared" si="28"/>
        <v>1.4063621234821271E-3</v>
      </c>
      <c r="E93" s="215">
        <f t="shared" si="29"/>
        <v>2.5416553548528423E-3</v>
      </c>
      <c r="F93" s="52">
        <f t="shared" si="34"/>
        <v>0.85509176452290214</v>
      </c>
      <c r="H93" s="19">
        <v>276.20200000000011</v>
      </c>
      <c r="I93" s="140">
        <v>515.21699999999998</v>
      </c>
      <c r="J93" s="214">
        <f t="shared" si="31"/>
        <v>1.1474441610022168E-3</v>
      </c>
      <c r="K93" s="215">
        <f t="shared" si="30"/>
        <v>2.1756167638341123E-3</v>
      </c>
      <c r="L93" s="52">
        <f t="shared" si="35"/>
        <v>0.86536303140455095</v>
      </c>
      <c r="N93" s="40">
        <f t="shared" si="27"/>
        <v>2.6849094019752706</v>
      </c>
      <c r="O93" s="143">
        <f t="shared" si="27"/>
        <v>2.6997752008258353</v>
      </c>
      <c r="P93" s="52">
        <f t="shared" si="39"/>
        <v>5.5367971968171602E-3</v>
      </c>
    </row>
    <row r="94" spans="1:16" ht="20.100000000000001" customHeight="1" x14ac:dyDescent="0.25">
      <c r="A94" s="38" t="s">
        <v>218</v>
      </c>
      <c r="B94" s="19">
        <v>1007.29</v>
      </c>
      <c r="C94" s="140">
        <v>1747.0800000000002</v>
      </c>
      <c r="D94" s="247">
        <f t="shared" si="28"/>
        <v>1.3770651910746474E-3</v>
      </c>
      <c r="E94" s="215">
        <f t="shared" si="29"/>
        <v>2.3268418793820399E-3</v>
      </c>
      <c r="F94" s="52">
        <f t="shared" si="34"/>
        <v>0.7344359618381997</v>
      </c>
      <c r="H94" s="19">
        <v>181.42599999999999</v>
      </c>
      <c r="I94" s="140">
        <v>393.58100000000002</v>
      </c>
      <c r="J94" s="214">
        <f t="shared" si="31"/>
        <v>7.5370998165830833E-4</v>
      </c>
      <c r="K94" s="215">
        <f t="shared" si="30"/>
        <v>1.6619820804177536E-3</v>
      </c>
      <c r="L94" s="52">
        <f t="shared" si="35"/>
        <v>1.1693748415331873</v>
      </c>
      <c r="N94" s="40">
        <f t="shared" ref="N94" si="40">(H94/B94)*10</f>
        <v>1.8011297640202919</v>
      </c>
      <c r="O94" s="143">
        <f t="shared" ref="O94" si="41">(I94/C94)*10</f>
        <v>2.2527932321359065</v>
      </c>
      <c r="P94" s="52">
        <f t="shared" ref="P94" si="42">(O94-N94)/N94</f>
        <v>0.25076675603175813</v>
      </c>
    </row>
    <row r="95" spans="1:16" ht="20.100000000000001" customHeight="1" thickBot="1" x14ac:dyDescent="0.3">
      <c r="A95" s="8" t="s">
        <v>17</v>
      </c>
      <c r="B95" s="196">
        <f>B96-SUM(B68:B94)</f>
        <v>17238.360000000102</v>
      </c>
      <c r="C95" s="22">
        <f>C96-SUM(C68:C94)</f>
        <v>16907.939999999944</v>
      </c>
      <c r="D95" s="247">
        <f t="shared" si="28"/>
        <v>2.3566545391311044E-2</v>
      </c>
      <c r="E95" s="215">
        <f t="shared" si="29"/>
        <v>2.251877583515273E-2</v>
      </c>
      <c r="F95" s="52">
        <f>(C95-B95)/B95</f>
        <v>-1.9167716650548915E-2</v>
      </c>
      <c r="H95" s="19">
        <f>H96-SUM(H68:H94)</f>
        <v>6141.5890000000072</v>
      </c>
      <c r="I95" s="140">
        <f>I96-SUM(I68:I94)</f>
        <v>5706.7609999999404</v>
      </c>
      <c r="J95" s="214">
        <f t="shared" si="31"/>
        <v>2.5514407706408532E-2</v>
      </c>
      <c r="K95" s="215">
        <f t="shared" si="30"/>
        <v>2.4098049751453451E-2</v>
      </c>
      <c r="L95" s="52">
        <f t="shared" si="35"/>
        <v>-7.0800569689711629E-2</v>
      </c>
      <c r="N95" s="40">
        <f t="shared" si="27"/>
        <v>3.5627455279968459</v>
      </c>
      <c r="O95" s="143">
        <f t="shared" si="27"/>
        <v>3.375195913872393</v>
      </c>
      <c r="P95" s="52">
        <f>(O95-N95)/N95</f>
        <v>-5.2641877633596415E-2</v>
      </c>
    </row>
    <row r="96" spans="1:16" ht="26.25" customHeight="1" thickBot="1" x14ac:dyDescent="0.3">
      <c r="A96" s="12" t="s">
        <v>18</v>
      </c>
      <c r="B96" s="17">
        <v>731475.90000000014</v>
      </c>
      <c r="C96" s="145">
        <v>750837.44000000029</v>
      </c>
      <c r="D96" s="243">
        <f>SUM(D68:D95)</f>
        <v>1.0000000000000002</v>
      </c>
      <c r="E96" s="244">
        <f>SUM(E68:E95)</f>
        <v>0.99999999999999944</v>
      </c>
      <c r="F96" s="57">
        <f>(C96-B96)/B96</f>
        <v>2.6469142729104472E-2</v>
      </c>
      <c r="G96" s="1"/>
      <c r="H96" s="17">
        <v>240710.62400000004</v>
      </c>
      <c r="I96" s="145">
        <v>236814.22599999997</v>
      </c>
      <c r="J96" s="255">
        <f t="shared" si="31"/>
        <v>1</v>
      </c>
      <c r="K96" s="244">
        <f t="shared" si="30"/>
        <v>1</v>
      </c>
      <c r="L96" s="57">
        <f>(I96-H96)/H96</f>
        <v>-1.6187062852697658E-2</v>
      </c>
      <c r="M96" s="1"/>
      <c r="N96" s="37">
        <f t="shared" si="27"/>
        <v>3.290752627666885</v>
      </c>
      <c r="O96" s="150">
        <f t="shared" si="27"/>
        <v>3.1540012975378517</v>
      </c>
      <c r="P96" s="57">
        <f>(O96-N96)/N96</f>
        <v>-4.1556247339681926E-2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134</v>
      </c>
      <c r="B1" s="4"/>
    </row>
    <row r="3" spans="1:19" ht="15.75" thickBot="1" x14ac:dyDescent="0.3"/>
    <row r="4" spans="1:19" x14ac:dyDescent="0.25">
      <c r="A4" s="350" t="s">
        <v>16</v>
      </c>
      <c r="B4" s="333"/>
      <c r="C4" s="333"/>
      <c r="D4" s="333"/>
      <c r="E4" s="369" t="s">
        <v>1</v>
      </c>
      <c r="F4" s="367"/>
      <c r="G4" s="362" t="s">
        <v>104</v>
      </c>
      <c r="H4" s="362"/>
      <c r="I4" s="130" t="s">
        <v>0</v>
      </c>
      <c r="K4" s="363" t="s">
        <v>19</v>
      </c>
      <c r="L4" s="362"/>
      <c r="M4" s="372" t="s">
        <v>104</v>
      </c>
      <c r="N4" s="373"/>
      <c r="O4" s="130" t="s">
        <v>0</v>
      </c>
      <c r="Q4" s="361" t="s">
        <v>22</v>
      </c>
      <c r="R4" s="362"/>
      <c r="S4" s="130" t="s">
        <v>0</v>
      </c>
    </row>
    <row r="5" spans="1:19" x14ac:dyDescent="0.25">
      <c r="A5" s="368"/>
      <c r="B5" s="334"/>
      <c r="C5" s="334"/>
      <c r="D5" s="334"/>
      <c r="E5" s="370" t="s">
        <v>157</v>
      </c>
      <c r="F5" s="360"/>
      <c r="G5" s="364" t="str">
        <f>E5</f>
        <v>jan-set</v>
      </c>
      <c r="H5" s="364"/>
      <c r="I5" s="131" t="s">
        <v>152</v>
      </c>
      <c r="K5" s="359" t="str">
        <f>E5</f>
        <v>jan-set</v>
      </c>
      <c r="L5" s="364"/>
      <c r="M5" s="365" t="str">
        <f>E5</f>
        <v>jan-set</v>
      </c>
      <c r="N5" s="366"/>
      <c r="O5" s="131" t="str">
        <f>I5</f>
        <v>2025/2024</v>
      </c>
      <c r="Q5" s="359" t="str">
        <f>E5</f>
        <v>jan-set</v>
      </c>
      <c r="R5" s="360"/>
      <c r="S5" s="131" t="str">
        <f>O5</f>
        <v>2025/2024</v>
      </c>
    </row>
    <row r="6" spans="1:19" ht="19.5" customHeight="1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223024.45000000027</v>
      </c>
      <c r="F7" s="145">
        <v>222800.72999999998</v>
      </c>
      <c r="G7" s="243">
        <f>E7/E15</f>
        <v>0.377712894305756</v>
      </c>
      <c r="H7" s="244">
        <f>F7/F15</f>
        <v>0.3609039214058799</v>
      </c>
      <c r="I7" s="164">
        <f t="shared" ref="I7:I18" si="0">(F7-E7)/E7</f>
        <v>-1.0031187163572959E-3</v>
      </c>
      <c r="J7" s="1"/>
      <c r="K7" s="17">
        <v>59316.693999999981</v>
      </c>
      <c r="L7" s="145">
        <v>60685.044000000009</v>
      </c>
      <c r="M7" s="243">
        <f>K7/K15</f>
        <v>0.29360064452794116</v>
      </c>
      <c r="N7" s="244">
        <f>L7/L15</f>
        <v>0.29655425076992381</v>
      </c>
      <c r="O7" s="164">
        <f t="shared" ref="O7:O18" si="1">(L7-K7)/K7</f>
        <v>2.3068547953802483E-2</v>
      </c>
      <c r="P7" s="1"/>
      <c r="Q7" s="187">
        <f t="shared" ref="Q7:Q18" si="2">(K7/E7)*10</f>
        <v>2.6596498276310019</v>
      </c>
      <c r="R7" s="188">
        <f t="shared" ref="R7:R18" si="3">(L7/F7)*10</f>
        <v>2.7237363180991379</v>
      </c>
      <c r="S7" s="55">
        <f>(R7-Q7)/Q7</f>
        <v>2.4095837655898848E-2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219946.1000000003</v>
      </c>
      <c r="F8" s="181">
        <v>216762.81999999998</v>
      </c>
      <c r="G8" s="245">
        <f>E8/E7</f>
        <v>0.98619725326079732</v>
      </c>
      <c r="H8" s="246">
        <f>F8/F7</f>
        <v>0.97289995414287911</v>
      </c>
      <c r="I8" s="206">
        <f t="shared" si="0"/>
        <v>-1.4473000430561463E-2</v>
      </c>
      <c r="K8" s="180">
        <v>58616.639999999978</v>
      </c>
      <c r="L8" s="181">
        <v>59220.985000000008</v>
      </c>
      <c r="M8" s="250">
        <f>K8/K7</f>
        <v>0.98819802735466</v>
      </c>
      <c r="N8" s="246">
        <f>L8/L7</f>
        <v>0.97587446752119023</v>
      </c>
      <c r="O8" s="207">
        <f t="shared" si="1"/>
        <v>1.0310126953711958E-2</v>
      </c>
      <c r="Q8" s="189">
        <f t="shared" si="2"/>
        <v>2.6650456634602704</v>
      </c>
      <c r="R8" s="190">
        <f t="shared" si="3"/>
        <v>2.7320637828941337</v>
      </c>
      <c r="S8" s="182">
        <f t="shared" ref="S8:S18" si="4">(R8-Q8)/Q8</f>
        <v>2.5147081099859116E-2</v>
      </c>
    </row>
    <row r="9" spans="1:19" ht="24" customHeight="1" x14ac:dyDescent="0.25">
      <c r="A9" s="8"/>
      <c r="B9" t="s">
        <v>37</v>
      </c>
      <c r="E9" s="19">
        <v>3078.3299999999995</v>
      </c>
      <c r="F9" s="140">
        <v>6037.29</v>
      </c>
      <c r="G9" s="247">
        <f>E9/E7</f>
        <v>1.3802657062936353E-2</v>
      </c>
      <c r="H9" s="215">
        <f>F9/F7</f>
        <v>2.7097263101427002E-2</v>
      </c>
      <c r="I9" s="182">
        <f t="shared" si="0"/>
        <v>0.96122248102055363</v>
      </c>
      <c r="K9" s="19">
        <v>700.04599999999994</v>
      </c>
      <c r="L9" s="140">
        <v>1462.5550000000005</v>
      </c>
      <c r="M9" s="247">
        <f>K9/K7</f>
        <v>1.1801837776056773E-2</v>
      </c>
      <c r="N9" s="215">
        <f>L9/L7</f>
        <v>2.4100748777573604E-2</v>
      </c>
      <c r="O9" s="182">
        <f t="shared" si="1"/>
        <v>1.0892269936547037</v>
      </c>
      <c r="Q9" s="189">
        <f t="shared" si="2"/>
        <v>2.2741096633564304</v>
      </c>
      <c r="R9" s="190">
        <f t="shared" si="3"/>
        <v>2.4225356078637943</v>
      </c>
      <c r="S9" s="182">
        <f t="shared" si="4"/>
        <v>6.5267716372260323E-2</v>
      </c>
    </row>
    <row r="10" spans="1:19" ht="24" customHeight="1" thickBot="1" x14ac:dyDescent="0.3">
      <c r="A10" s="8"/>
      <c r="B10" t="s">
        <v>36</v>
      </c>
      <c r="E10" s="19">
        <v>0.02</v>
      </c>
      <c r="F10" s="140">
        <v>0.62000000000000011</v>
      </c>
      <c r="G10" s="247">
        <f>E10/E7</f>
        <v>8.9676266436258338E-8</v>
      </c>
      <c r="H10" s="215">
        <f>F10/F7</f>
        <v>2.7827556938435533E-6</v>
      </c>
      <c r="I10" s="186"/>
      <c r="K10" s="19">
        <v>8.0000000000000002E-3</v>
      </c>
      <c r="L10" s="140">
        <v>1.504</v>
      </c>
      <c r="M10" s="247">
        <f>K10/K7</f>
        <v>1.3486928317346889E-7</v>
      </c>
      <c r="N10" s="215">
        <f>L10/L7</f>
        <v>2.4783701236172783E-5</v>
      </c>
      <c r="O10" s="209"/>
      <c r="Q10" s="189"/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367435.79999999981</v>
      </c>
      <c r="F11" s="145">
        <v>394540.11000000034</v>
      </c>
      <c r="G11" s="243">
        <f>E11/E15</f>
        <v>0.62228710569424417</v>
      </c>
      <c r="H11" s="244">
        <f>F11/F15</f>
        <v>0.6390960785941201</v>
      </c>
      <c r="I11" s="164">
        <f t="shared" si="0"/>
        <v>7.3766110977755942E-2</v>
      </c>
      <c r="J11" s="1"/>
      <c r="K11" s="17">
        <v>142715.19899999979</v>
      </c>
      <c r="L11" s="145">
        <v>143948.82600000006</v>
      </c>
      <c r="M11" s="243">
        <f>K11/K15</f>
        <v>0.70639935547205879</v>
      </c>
      <c r="N11" s="244">
        <f>L11/L15</f>
        <v>0.70344574923007619</v>
      </c>
      <c r="O11" s="164">
        <f t="shared" si="1"/>
        <v>8.6439777167691256E-3</v>
      </c>
      <c r="Q11" s="191">
        <f t="shared" si="2"/>
        <v>3.8840853014322461</v>
      </c>
      <c r="R11" s="192">
        <f t="shared" si="3"/>
        <v>3.6485219715683641</v>
      </c>
      <c r="S11" s="57">
        <f t="shared" si="4"/>
        <v>-6.0648341007603156E-2</v>
      </c>
    </row>
    <row r="12" spans="1:19" s="3" customFormat="1" ht="24" customHeight="1" x14ac:dyDescent="0.25">
      <c r="A12" s="46"/>
      <c r="B12" s="3" t="s">
        <v>33</v>
      </c>
      <c r="E12" s="31">
        <v>360269.01999999979</v>
      </c>
      <c r="F12" s="141">
        <v>386728.25000000035</v>
      </c>
      <c r="G12" s="247">
        <f>E12/E11</f>
        <v>0.98049515044532942</v>
      </c>
      <c r="H12" s="215">
        <f>F12/F11</f>
        <v>0.98020008662744085</v>
      </c>
      <c r="I12" s="206">
        <f t="shared" si="0"/>
        <v>7.3442978805117853E-2</v>
      </c>
      <c r="K12" s="31">
        <v>140928.2469999998</v>
      </c>
      <c r="L12" s="141">
        <v>141681.37200000006</v>
      </c>
      <c r="M12" s="247">
        <f>K12/K11</f>
        <v>0.98747889494236707</v>
      </c>
      <c r="N12" s="215">
        <f>L12/L11</f>
        <v>0.98424819386856277</v>
      </c>
      <c r="O12" s="206">
        <f t="shared" si="1"/>
        <v>5.3440315623897814E-3</v>
      </c>
      <c r="Q12" s="189">
        <f t="shared" si="2"/>
        <v>3.9117503636587978</v>
      </c>
      <c r="R12" s="190">
        <f t="shared" si="3"/>
        <v>3.6635899239323724</v>
      </c>
      <c r="S12" s="182">
        <f t="shared" si="4"/>
        <v>-6.3439743505082011E-2</v>
      </c>
    </row>
    <row r="13" spans="1:19" ht="24" customHeight="1" x14ac:dyDescent="0.25">
      <c r="A13" s="8"/>
      <c r="B13" s="3" t="s">
        <v>37</v>
      </c>
      <c r="D13" s="3"/>
      <c r="E13" s="19">
        <v>7039.1899999999987</v>
      </c>
      <c r="F13" s="140">
        <v>7797.8900000000012</v>
      </c>
      <c r="G13" s="247">
        <f>E13/E11</f>
        <v>1.9157605219741795E-2</v>
      </c>
      <c r="H13" s="215">
        <f>F13/F11</f>
        <v>1.9764505058813907E-2</v>
      </c>
      <c r="I13" s="182">
        <f t="shared" si="0"/>
        <v>0.10778228745068719</v>
      </c>
      <c r="K13" s="19">
        <v>1742.0609999999999</v>
      </c>
      <c r="L13" s="140">
        <v>2222.6779999999981</v>
      </c>
      <c r="M13" s="247">
        <f>K13/K11</f>
        <v>1.2206555519009595E-2</v>
      </c>
      <c r="N13" s="215">
        <f>L13/L11</f>
        <v>1.5440751145827318E-2</v>
      </c>
      <c r="O13" s="182">
        <f t="shared" si="1"/>
        <v>0.27588987986069269</v>
      </c>
      <c r="Q13" s="189">
        <f t="shared" si="2"/>
        <v>2.4748032088919327</v>
      </c>
      <c r="R13" s="190">
        <f t="shared" si="3"/>
        <v>2.8503582379335919</v>
      </c>
      <c r="S13" s="182">
        <f t="shared" si="4"/>
        <v>0.15175147166946257</v>
      </c>
    </row>
    <row r="14" spans="1:19" ht="24" customHeight="1" thickBot="1" x14ac:dyDescent="0.3">
      <c r="A14" s="8"/>
      <c r="B14" t="s">
        <v>36</v>
      </c>
      <c r="E14" s="19">
        <v>127.59000000000002</v>
      </c>
      <c r="F14" s="140">
        <v>13.969999999999999</v>
      </c>
      <c r="G14" s="247">
        <f>E14/E11</f>
        <v>3.4724433492871429E-4</v>
      </c>
      <c r="H14" s="215">
        <f>F14/F11</f>
        <v>3.5408313745337548E-5</v>
      </c>
      <c r="I14" s="182">
        <f t="shared" si="0"/>
        <v>-0.89050866055333489</v>
      </c>
      <c r="K14" s="19">
        <v>44.891000000000012</v>
      </c>
      <c r="L14" s="140">
        <v>44.775999999999996</v>
      </c>
      <c r="M14" s="247">
        <f>K14/K11</f>
        <v>3.1454953862342355E-4</v>
      </c>
      <c r="N14" s="215">
        <f>L14/L11</f>
        <v>3.1105498560995542E-4</v>
      </c>
      <c r="O14" s="182">
        <f t="shared" si="1"/>
        <v>-2.561760709273934E-3</v>
      </c>
      <c r="Q14" s="189">
        <f t="shared" ref="Q14" si="5">(K14/E14)*10</f>
        <v>3.518379183321577</v>
      </c>
      <c r="R14" s="190">
        <f t="shared" ref="R14" si="6">(L14/F14)*10</f>
        <v>32.051539012168931</v>
      </c>
      <c r="S14" s="182">
        <f t="shared" ref="S14" si="7">(R14-Q14)/Q14</f>
        <v>8.1097455226273283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590460.25</v>
      </c>
      <c r="F15" s="145">
        <v>617340.84000000032</v>
      </c>
      <c r="G15" s="243">
        <f>G7+G11</f>
        <v>1.0000000000000002</v>
      </c>
      <c r="H15" s="244">
        <f>H7+H11</f>
        <v>1</v>
      </c>
      <c r="I15" s="164">
        <f t="shared" si="0"/>
        <v>4.5524808824980709E-2</v>
      </c>
      <c r="J15" s="1"/>
      <c r="K15" s="17">
        <v>202031.89299999978</v>
      </c>
      <c r="L15" s="145">
        <v>204633.87000000008</v>
      </c>
      <c r="M15" s="243">
        <f>M7+M11</f>
        <v>1</v>
      </c>
      <c r="N15" s="244">
        <f>N7+N11</f>
        <v>1</v>
      </c>
      <c r="O15" s="164">
        <f t="shared" si="1"/>
        <v>1.2879040835400713E-2</v>
      </c>
      <c r="Q15" s="191">
        <f t="shared" si="2"/>
        <v>3.4216002347321393</v>
      </c>
      <c r="R15" s="192">
        <f t="shared" si="3"/>
        <v>3.314763202771422</v>
      </c>
      <c r="S15" s="57">
        <f t="shared" si="4"/>
        <v>-3.1224288236898903E-2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580215.12000000011</v>
      </c>
      <c r="F16" s="181">
        <f t="shared" ref="F16:F17" si="8">F8+F12</f>
        <v>603491.0700000003</v>
      </c>
      <c r="G16" s="245">
        <f>E16/E15</f>
        <v>0.98264890820338902</v>
      </c>
      <c r="H16" s="246">
        <f>F16/F15</f>
        <v>0.97756544018697999</v>
      </c>
      <c r="I16" s="207">
        <f t="shared" si="0"/>
        <v>4.0116069364066524E-2</v>
      </c>
      <c r="J16" s="3"/>
      <c r="K16" s="180">
        <f t="shared" ref="K16:L18" si="9">K8+K12</f>
        <v>199544.88699999978</v>
      </c>
      <c r="L16" s="181">
        <f t="shared" si="9"/>
        <v>200902.35700000008</v>
      </c>
      <c r="M16" s="250">
        <f>K16/K15</f>
        <v>0.98769003268211719</v>
      </c>
      <c r="N16" s="246">
        <f>L16/L15</f>
        <v>0.98176492972546525</v>
      </c>
      <c r="O16" s="207">
        <f t="shared" si="1"/>
        <v>6.8028302824932503E-3</v>
      </c>
      <c r="P16" s="3"/>
      <c r="Q16" s="189">
        <f t="shared" si="2"/>
        <v>3.4391535160269475</v>
      </c>
      <c r="R16" s="190">
        <f t="shared" si="3"/>
        <v>3.3290029792818636</v>
      </c>
      <c r="S16" s="182">
        <f t="shared" si="4"/>
        <v>-3.202838612227301E-2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10117.519999999999</v>
      </c>
      <c r="F17" s="140">
        <f t="shared" si="8"/>
        <v>13835.18</v>
      </c>
      <c r="G17" s="248">
        <f>E17/E15</f>
        <v>1.7134972252577541E-2</v>
      </c>
      <c r="H17" s="215">
        <f>F17/F15</f>
        <v>2.2410926191113473E-2</v>
      </c>
      <c r="I17" s="182">
        <f t="shared" si="0"/>
        <v>0.36744775399505036</v>
      </c>
      <c r="K17" s="19">
        <f t="shared" si="9"/>
        <v>2442.107</v>
      </c>
      <c r="L17" s="140">
        <f t="shared" si="9"/>
        <v>3685.2329999999984</v>
      </c>
      <c r="M17" s="247">
        <f>K17/K15</f>
        <v>1.2087730128826753E-2</v>
      </c>
      <c r="N17" s="215">
        <f>L17/L15</f>
        <v>1.8008910255179148E-2</v>
      </c>
      <c r="O17" s="182">
        <f t="shared" si="1"/>
        <v>0.50903830176155196</v>
      </c>
      <c r="Q17" s="189">
        <f t="shared" si="2"/>
        <v>2.4137407190694957</v>
      </c>
      <c r="R17" s="190">
        <f t="shared" si="3"/>
        <v>2.6636682717536009</v>
      </c>
      <c r="S17" s="182">
        <f t="shared" si="4"/>
        <v>0.10354366179829497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127.61000000000001</v>
      </c>
      <c r="F18" s="142">
        <f>F10+F14</f>
        <v>14.59</v>
      </c>
      <c r="G18" s="249">
        <f>E18/E15</f>
        <v>2.161195440336585E-4</v>
      </c>
      <c r="H18" s="221">
        <f>F18/F15</f>
        <v>2.3633621906498188E-5</v>
      </c>
      <c r="I18" s="208">
        <f t="shared" si="0"/>
        <v>-0.8856672674555286</v>
      </c>
      <c r="K18" s="21">
        <f t="shared" si="9"/>
        <v>44.899000000000015</v>
      </c>
      <c r="L18" s="142">
        <f t="shared" si="9"/>
        <v>46.279999999999994</v>
      </c>
      <c r="M18" s="249">
        <f>K18/K15</f>
        <v>2.2223718905608662E-4</v>
      </c>
      <c r="N18" s="221">
        <f>L18/L15</f>
        <v>2.261600193555445E-4</v>
      </c>
      <c r="O18" s="208">
        <f t="shared" si="1"/>
        <v>3.0757923339049389E-2</v>
      </c>
      <c r="Q18" s="193">
        <f t="shared" si="2"/>
        <v>3.5184546665621825</v>
      </c>
      <c r="R18" s="194">
        <f t="shared" si="3"/>
        <v>31.720356408498969</v>
      </c>
      <c r="S18" s="186">
        <f t="shared" si="4"/>
        <v>8.01542279625059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zoomScaleNormal="100" workbookViewId="0">
      <selection activeCell="G101" sqref="G101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6" x14ac:dyDescent="0.25">
      <c r="A5" s="376"/>
      <c r="B5" s="370" t="s">
        <v>157</v>
      </c>
      <c r="C5" s="364"/>
      <c r="D5" s="370" t="str">
        <f>B5</f>
        <v>jan-set</v>
      </c>
      <c r="E5" s="364"/>
      <c r="F5" s="131" t="s">
        <v>152</v>
      </c>
      <c r="H5" s="359" t="str">
        <f>B5</f>
        <v>jan-set</v>
      </c>
      <c r="I5" s="364"/>
      <c r="J5" s="370" t="str">
        <f>B5</f>
        <v>jan-set</v>
      </c>
      <c r="K5" s="360"/>
      <c r="L5" s="131" t="str">
        <f>F5</f>
        <v>2025/2024</v>
      </c>
      <c r="N5" s="359" t="str">
        <f>B5</f>
        <v>jan-set</v>
      </c>
      <c r="O5" s="360"/>
      <c r="P5" s="131" t="str">
        <f>L5</f>
        <v>2025/2024</v>
      </c>
    </row>
    <row r="6" spans="1:16" ht="19.5" customHeight="1" thickBot="1" x14ac:dyDescent="0.3">
      <c r="A6" s="377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165</v>
      </c>
      <c r="B7" s="39">
        <v>64751.819999999978</v>
      </c>
      <c r="C7" s="147">
        <v>63255.800000000025</v>
      </c>
      <c r="D7" s="247">
        <f>B7/$B$33</f>
        <v>0.1096633007895112</v>
      </c>
      <c r="E7" s="246">
        <f>C7/$C$33</f>
        <v>0.10246495274798278</v>
      </c>
      <c r="F7" s="52">
        <f>(C7-B7)/B7</f>
        <v>-2.3103906577451469E-2</v>
      </c>
      <c r="H7" s="39">
        <v>27847.349000000002</v>
      </c>
      <c r="I7" s="147">
        <v>28283.413</v>
      </c>
      <c r="J7" s="247">
        <f>H7/$H$33</f>
        <v>0.13783640090923671</v>
      </c>
      <c r="K7" s="246">
        <f>I7/$I$33</f>
        <v>0.138214719782214</v>
      </c>
      <c r="L7" s="52">
        <f t="shared" ref="L7:L33" si="0">(I7-H7)/H7</f>
        <v>1.565908481988711E-2</v>
      </c>
      <c r="N7" s="27">
        <f t="shared" ref="N7:N33" si="1">(H7/B7)*10</f>
        <v>4.3006279977921871</v>
      </c>
      <c r="O7" s="151">
        <f t="shared" ref="O7:O33" si="2">(I7/C7)*10</f>
        <v>4.4712758355755504</v>
      </c>
      <c r="P7" s="61">
        <f>(O7-N7)/N7</f>
        <v>3.9679748602057377E-2</v>
      </c>
    </row>
    <row r="8" spans="1:16" ht="20.100000000000001" customHeight="1" x14ac:dyDescent="0.25">
      <c r="A8" s="8" t="s">
        <v>164</v>
      </c>
      <c r="B8" s="19">
        <v>75403.41</v>
      </c>
      <c r="C8" s="140">
        <v>78186.180000000008</v>
      </c>
      <c r="D8" s="247">
        <f t="shared" ref="D8:D32" si="3">B8/$B$33</f>
        <v>0.12770277084697912</v>
      </c>
      <c r="E8" s="215">
        <f t="shared" ref="E8:E32" si="4">C8/$C$33</f>
        <v>0.12664993944026121</v>
      </c>
      <c r="F8" s="52">
        <f t="shared" ref="F8:F33" si="5">(C8-B8)/B8</f>
        <v>3.6905094875682727E-2</v>
      </c>
      <c r="H8" s="19">
        <v>26454.536999999989</v>
      </c>
      <c r="I8" s="140">
        <v>25892.929</v>
      </c>
      <c r="J8" s="247">
        <f t="shared" ref="J8:J32" si="6">H8/$H$33</f>
        <v>0.13094238046861245</v>
      </c>
      <c r="K8" s="215">
        <f t="shared" ref="K8:K32" si="7">I8/$I$33</f>
        <v>0.12653295859575939</v>
      </c>
      <c r="L8" s="52">
        <f t="shared" si="0"/>
        <v>-2.1229175169461083E-2</v>
      </c>
      <c r="N8" s="27">
        <f t="shared" si="1"/>
        <v>3.5084006147732563</v>
      </c>
      <c r="O8" s="152">
        <f t="shared" si="2"/>
        <v>3.3117015053043897</v>
      </c>
      <c r="P8" s="52">
        <f t="shared" ref="P8:P71" si="8">(O8-N8)/N8</f>
        <v>-5.6065179284429875E-2</v>
      </c>
    </row>
    <row r="9" spans="1:16" ht="20.100000000000001" customHeight="1" x14ac:dyDescent="0.25">
      <c r="A9" s="8" t="s">
        <v>168</v>
      </c>
      <c r="B9" s="19">
        <v>42666.71</v>
      </c>
      <c r="C9" s="140">
        <v>46014.350000000013</v>
      </c>
      <c r="D9" s="247">
        <f t="shared" si="3"/>
        <v>7.2260088634247599E-2</v>
      </c>
      <c r="E9" s="215">
        <f t="shared" si="4"/>
        <v>7.4536377667805034E-2</v>
      </c>
      <c r="F9" s="52">
        <f t="shared" si="5"/>
        <v>7.8460232813826372E-2</v>
      </c>
      <c r="H9" s="19">
        <v>17992.317999999999</v>
      </c>
      <c r="I9" s="140">
        <v>19023.73</v>
      </c>
      <c r="J9" s="247">
        <f t="shared" si="6"/>
        <v>8.9056820350636445E-2</v>
      </c>
      <c r="K9" s="215">
        <f t="shared" si="7"/>
        <v>9.2964717913021952E-2</v>
      </c>
      <c r="L9" s="52">
        <f t="shared" si="0"/>
        <v>5.7325131759009613E-2</v>
      </c>
      <c r="N9" s="27">
        <f t="shared" si="1"/>
        <v>4.2169452484149819</v>
      </c>
      <c r="O9" s="152">
        <f t="shared" si="2"/>
        <v>4.1343037552415698</v>
      </c>
      <c r="P9" s="52">
        <f t="shared" si="8"/>
        <v>-1.959747834157307E-2</v>
      </c>
    </row>
    <row r="10" spans="1:16" ht="20.100000000000001" customHeight="1" x14ac:dyDescent="0.25">
      <c r="A10" s="8" t="s">
        <v>174</v>
      </c>
      <c r="B10" s="19">
        <v>65500.489999999983</v>
      </c>
      <c r="C10" s="140">
        <v>80163.330000000016</v>
      </c>
      <c r="D10" s="247">
        <f t="shared" si="3"/>
        <v>0.11093124388982999</v>
      </c>
      <c r="E10" s="215">
        <f t="shared" si="4"/>
        <v>0.12985262727798794</v>
      </c>
      <c r="F10" s="52">
        <f t="shared" si="5"/>
        <v>0.22385847800527961</v>
      </c>
      <c r="H10" s="19">
        <v>21576.831999999991</v>
      </c>
      <c r="I10" s="140">
        <v>16500.470999999994</v>
      </c>
      <c r="J10" s="247">
        <f t="shared" si="6"/>
        <v>0.10679913789651023</v>
      </c>
      <c r="K10" s="215">
        <f t="shared" si="7"/>
        <v>8.0634114968357873E-2</v>
      </c>
      <c r="L10" s="52">
        <f t="shared" si="0"/>
        <v>-0.23526906081485915</v>
      </c>
      <c r="N10" s="27">
        <f t="shared" si="1"/>
        <v>3.2941481811815447</v>
      </c>
      <c r="O10" s="152">
        <f t="shared" si="2"/>
        <v>2.0583564829455052</v>
      </c>
      <c r="P10" s="52">
        <f t="shared" si="8"/>
        <v>-0.37514757389960091</v>
      </c>
    </row>
    <row r="11" spans="1:16" ht="20.100000000000001" customHeight="1" x14ac:dyDescent="0.25">
      <c r="A11" s="8" t="s">
        <v>166</v>
      </c>
      <c r="B11" s="19">
        <v>40591.870000000003</v>
      </c>
      <c r="C11" s="140">
        <v>43118.260000000009</v>
      </c>
      <c r="D11" s="247">
        <f t="shared" si="3"/>
        <v>6.8746151836639305E-2</v>
      </c>
      <c r="E11" s="215">
        <f t="shared" si="4"/>
        <v>6.9845144215632968E-2</v>
      </c>
      <c r="F11" s="52">
        <f t="shared" si="5"/>
        <v>6.2238817773115809E-2</v>
      </c>
      <c r="H11" s="19">
        <v>15188.169</v>
      </c>
      <c r="I11" s="140">
        <v>15798.731999999998</v>
      </c>
      <c r="J11" s="247">
        <f t="shared" si="6"/>
        <v>7.5177086025719736E-2</v>
      </c>
      <c r="K11" s="215">
        <f t="shared" si="7"/>
        <v>7.720487326951303E-2</v>
      </c>
      <c r="L11" s="52">
        <f t="shared" si="0"/>
        <v>4.0199908231202737E-2</v>
      </c>
      <c r="N11" s="27">
        <f t="shared" si="1"/>
        <v>3.741677582235063</v>
      </c>
      <c r="O11" s="152">
        <f t="shared" si="2"/>
        <v>3.664046740290539</v>
      </c>
      <c r="P11" s="52">
        <f t="shared" si="8"/>
        <v>-2.0747603244358582E-2</v>
      </c>
    </row>
    <row r="12" spans="1:16" ht="20.100000000000001" customHeight="1" x14ac:dyDescent="0.25">
      <c r="A12" s="8" t="s">
        <v>170</v>
      </c>
      <c r="B12" s="19">
        <v>54050.740000000005</v>
      </c>
      <c r="C12" s="140">
        <v>52854.369999999988</v>
      </c>
      <c r="D12" s="247">
        <f t="shared" si="3"/>
        <v>9.1540014759672661E-2</v>
      </c>
      <c r="E12" s="215">
        <f t="shared" si="4"/>
        <v>8.5616188943533969E-2</v>
      </c>
      <c r="F12" s="52">
        <f t="shared" si="5"/>
        <v>-2.2134202047927876E-2</v>
      </c>
      <c r="H12" s="19">
        <v>13293.523999999999</v>
      </c>
      <c r="I12" s="140">
        <v>13164.769999999997</v>
      </c>
      <c r="J12" s="247">
        <f t="shared" si="6"/>
        <v>6.5799135980971105E-2</v>
      </c>
      <c r="K12" s="215">
        <f t="shared" si="7"/>
        <v>6.4333289498947566E-2</v>
      </c>
      <c r="L12" s="52">
        <f t="shared" si="0"/>
        <v>-9.685467901513747E-3</v>
      </c>
      <c r="N12" s="27">
        <f t="shared" si="1"/>
        <v>2.4594527290468173</v>
      </c>
      <c r="O12" s="152">
        <f t="shared" si="2"/>
        <v>2.4907628262336683</v>
      </c>
      <c r="P12" s="52">
        <f t="shared" si="8"/>
        <v>1.2730513913550786E-2</v>
      </c>
    </row>
    <row r="13" spans="1:16" ht="20.100000000000001" customHeight="1" x14ac:dyDescent="0.25">
      <c r="A13" s="8" t="s">
        <v>175</v>
      </c>
      <c r="B13" s="19">
        <v>19715.340000000007</v>
      </c>
      <c r="C13" s="140">
        <v>18178.249999999993</v>
      </c>
      <c r="D13" s="247">
        <f t="shared" si="3"/>
        <v>3.3389783647586789E-2</v>
      </c>
      <c r="E13" s="215">
        <f t="shared" si="4"/>
        <v>2.9446051228361931E-2</v>
      </c>
      <c r="F13" s="52">
        <f t="shared" si="5"/>
        <v>-7.7964163945436094E-2</v>
      </c>
      <c r="H13" s="19">
        <v>8983.4680000000008</v>
      </c>
      <c r="I13" s="140">
        <v>9255.5769999999993</v>
      </c>
      <c r="J13" s="247">
        <f t="shared" si="6"/>
        <v>4.446559336054929E-2</v>
      </c>
      <c r="K13" s="215">
        <f t="shared" si="7"/>
        <v>4.52299367646226E-2</v>
      </c>
      <c r="L13" s="52">
        <f t="shared" si="0"/>
        <v>3.0289972647534174E-2</v>
      </c>
      <c r="N13" s="27">
        <f t="shared" si="1"/>
        <v>4.5565879158056601</v>
      </c>
      <c r="O13" s="152">
        <f t="shared" si="2"/>
        <v>5.091566569939352</v>
      </c>
      <c r="P13" s="52">
        <f t="shared" si="8"/>
        <v>0.11740773228098708</v>
      </c>
    </row>
    <row r="14" spans="1:16" ht="20.100000000000001" customHeight="1" x14ac:dyDescent="0.25">
      <c r="A14" s="8" t="s">
        <v>173</v>
      </c>
      <c r="B14" s="19">
        <v>26952.790000000005</v>
      </c>
      <c r="C14" s="140">
        <v>33805.270000000004</v>
      </c>
      <c r="D14" s="247">
        <f t="shared" si="3"/>
        <v>4.5647086319527866E-2</v>
      </c>
      <c r="E14" s="215">
        <f t="shared" si="4"/>
        <v>5.4759490721527498E-2</v>
      </c>
      <c r="F14" s="52">
        <f t="shared" si="5"/>
        <v>0.25424009907694151</v>
      </c>
      <c r="H14" s="19">
        <v>6435.429000000001</v>
      </c>
      <c r="I14" s="140">
        <v>8368.8939999999984</v>
      </c>
      <c r="J14" s="247">
        <f t="shared" si="6"/>
        <v>3.1853530175060048E-2</v>
      </c>
      <c r="K14" s="215">
        <f t="shared" si="7"/>
        <v>4.0896915061030714E-2</v>
      </c>
      <c r="L14" s="52">
        <f t="shared" si="0"/>
        <v>0.30044073207862243</v>
      </c>
      <c r="N14" s="27">
        <f t="shared" si="1"/>
        <v>2.3876671023667679</v>
      </c>
      <c r="O14" s="152">
        <f t="shared" si="2"/>
        <v>2.4756181506611239</v>
      </c>
      <c r="P14" s="52">
        <f t="shared" si="8"/>
        <v>3.6835557271436517E-2</v>
      </c>
    </row>
    <row r="15" spans="1:16" ht="20.100000000000001" customHeight="1" x14ac:dyDescent="0.25">
      <c r="A15" s="8" t="s">
        <v>163</v>
      </c>
      <c r="B15" s="19">
        <v>26595.39</v>
      </c>
      <c r="C15" s="140">
        <v>28039.54</v>
      </c>
      <c r="D15" s="247">
        <f t="shared" si="3"/>
        <v>4.5041795785575746E-2</v>
      </c>
      <c r="E15" s="215">
        <f t="shared" si="4"/>
        <v>4.5419868868549165E-2</v>
      </c>
      <c r="F15" s="52">
        <f t="shared" si="5"/>
        <v>5.4300764154990827E-2</v>
      </c>
      <c r="H15" s="19">
        <v>7179.1560000000009</v>
      </c>
      <c r="I15" s="140">
        <v>7893.8279999999995</v>
      </c>
      <c r="J15" s="247">
        <f t="shared" si="6"/>
        <v>3.5534765790666542E-2</v>
      </c>
      <c r="K15" s="215">
        <f t="shared" si="7"/>
        <v>3.8575373666148237E-2</v>
      </c>
      <c r="L15" s="52">
        <f t="shared" si="0"/>
        <v>9.9548192015885786E-2</v>
      </c>
      <c r="N15" s="27">
        <f t="shared" si="1"/>
        <v>2.6993986551804658</v>
      </c>
      <c r="O15" s="152">
        <f t="shared" si="2"/>
        <v>2.8152487522976481</v>
      </c>
      <c r="P15" s="52">
        <f t="shared" si="8"/>
        <v>4.2917001864416077E-2</v>
      </c>
    </row>
    <row r="16" spans="1:16" ht="20.100000000000001" customHeight="1" x14ac:dyDescent="0.25">
      <c r="A16" s="8" t="s">
        <v>172</v>
      </c>
      <c r="B16" s="19">
        <v>39023.699999999997</v>
      </c>
      <c r="C16" s="140">
        <v>31978.070000000007</v>
      </c>
      <c r="D16" s="247">
        <f t="shared" si="3"/>
        <v>6.6090308365381073E-2</v>
      </c>
      <c r="E16" s="215">
        <f t="shared" si="4"/>
        <v>5.1799699498254477E-2</v>
      </c>
      <c r="F16" s="52">
        <f t="shared" si="5"/>
        <v>-0.18054746218323714</v>
      </c>
      <c r="H16" s="19">
        <v>8716.23</v>
      </c>
      <c r="I16" s="140">
        <v>7677.9050000000007</v>
      </c>
      <c r="J16" s="247">
        <f t="shared" si="6"/>
        <v>4.3142841808644555E-2</v>
      </c>
      <c r="K16" s="215">
        <f t="shared" si="7"/>
        <v>3.7520206210242726E-2</v>
      </c>
      <c r="L16" s="52">
        <f t="shared" si="0"/>
        <v>-0.11912547053026354</v>
      </c>
      <c r="N16" s="27">
        <f t="shared" si="1"/>
        <v>2.2335734438302879</v>
      </c>
      <c r="O16" s="152">
        <f t="shared" si="2"/>
        <v>2.4009907414675116</v>
      </c>
      <c r="P16" s="52">
        <f t="shared" si="8"/>
        <v>7.495491052674981E-2</v>
      </c>
    </row>
    <row r="17" spans="1:16" ht="20.100000000000001" customHeight="1" x14ac:dyDescent="0.25">
      <c r="A17" s="8" t="s">
        <v>167</v>
      </c>
      <c r="B17" s="19">
        <v>7119.9400000000014</v>
      </c>
      <c r="C17" s="140">
        <v>11781.820000000002</v>
      </c>
      <c r="D17" s="247">
        <f t="shared" si="3"/>
        <v>1.2058288428391245E-2</v>
      </c>
      <c r="E17" s="215">
        <f t="shared" si="4"/>
        <v>1.9084789530529032E-2</v>
      </c>
      <c r="F17" s="52">
        <f t="shared" si="5"/>
        <v>0.65476394463998278</v>
      </c>
      <c r="H17" s="19">
        <v>3414.9660000000003</v>
      </c>
      <c r="I17" s="140">
        <v>6313.3339999999998</v>
      </c>
      <c r="J17" s="247">
        <f t="shared" si="6"/>
        <v>1.6903103511483712E-2</v>
      </c>
      <c r="K17" s="215">
        <f t="shared" si="7"/>
        <v>3.0851852628306357E-2</v>
      </c>
      <c r="L17" s="52">
        <f t="shared" si="0"/>
        <v>0.84872528745527753</v>
      </c>
      <c r="N17" s="27">
        <f t="shared" si="1"/>
        <v>4.7963409804015198</v>
      </c>
      <c r="O17" s="152">
        <f t="shared" si="2"/>
        <v>5.3585388335588213</v>
      </c>
      <c r="P17" s="52">
        <f t="shared" si="8"/>
        <v>0.1172139044022341</v>
      </c>
    </row>
    <row r="18" spans="1:16" ht="20.100000000000001" customHeight="1" x14ac:dyDescent="0.25">
      <c r="A18" s="8" t="s">
        <v>179</v>
      </c>
      <c r="B18" s="19">
        <v>7557.01</v>
      </c>
      <c r="C18" s="140">
        <v>8377.69</v>
      </c>
      <c r="D18" s="247">
        <f t="shared" si="3"/>
        <v>1.279850760487264E-2</v>
      </c>
      <c r="E18" s="215">
        <f t="shared" si="4"/>
        <v>1.3570607121991148E-2</v>
      </c>
      <c r="F18" s="52">
        <f t="shared" si="5"/>
        <v>0.10859850655219462</v>
      </c>
      <c r="H18" s="19">
        <v>3420.3999999999992</v>
      </c>
      <c r="I18" s="140">
        <v>4088.6769999999992</v>
      </c>
      <c r="J18" s="247">
        <f t="shared" si="6"/>
        <v>1.6930000254959748E-2</v>
      </c>
      <c r="K18" s="215">
        <f t="shared" si="7"/>
        <v>1.9980450939035655E-2</v>
      </c>
      <c r="L18" s="52">
        <f t="shared" si="0"/>
        <v>0.19537978014267343</v>
      </c>
      <c r="N18" s="27">
        <f t="shared" si="1"/>
        <v>4.5261287202213563</v>
      </c>
      <c r="O18" s="152">
        <f t="shared" si="2"/>
        <v>4.8804348215319484</v>
      </c>
      <c r="P18" s="52">
        <f t="shared" si="8"/>
        <v>7.8280164620078307E-2</v>
      </c>
    </row>
    <row r="19" spans="1:16" ht="20.100000000000001" customHeight="1" x14ac:dyDescent="0.25">
      <c r="A19" s="8" t="s">
        <v>169</v>
      </c>
      <c r="B19" s="19">
        <v>12361.289999999999</v>
      </c>
      <c r="C19" s="140">
        <v>10898.09</v>
      </c>
      <c r="D19" s="247">
        <f t="shared" si="3"/>
        <v>2.0935007902733501E-2</v>
      </c>
      <c r="E19" s="215">
        <f t="shared" si="4"/>
        <v>1.7653278859697662E-2</v>
      </c>
      <c r="F19" s="52">
        <f t="shared" si="5"/>
        <v>-0.11836952292196033</v>
      </c>
      <c r="H19" s="19">
        <v>3891.6469999999999</v>
      </c>
      <c r="I19" s="140">
        <v>3620.3289999999997</v>
      </c>
      <c r="J19" s="247">
        <f t="shared" si="6"/>
        <v>1.9262537920188678E-2</v>
      </c>
      <c r="K19" s="215">
        <f t="shared" si="7"/>
        <v>1.7691738909106303E-2</v>
      </c>
      <c r="L19" s="52">
        <f t="shared" si="0"/>
        <v>-6.9718039688594621E-2</v>
      </c>
      <c r="N19" s="27">
        <f t="shared" si="1"/>
        <v>3.1482531353928271</v>
      </c>
      <c r="O19" s="152">
        <f t="shared" si="2"/>
        <v>3.3219848615674854</v>
      </c>
      <c r="P19" s="52">
        <f t="shared" si="8"/>
        <v>5.5183531534220384E-2</v>
      </c>
    </row>
    <row r="20" spans="1:16" ht="20.100000000000001" customHeight="1" x14ac:dyDescent="0.25">
      <c r="A20" s="8" t="s">
        <v>176</v>
      </c>
      <c r="B20" s="19">
        <v>13028.050000000001</v>
      </c>
      <c r="C20" s="140">
        <v>10092.85</v>
      </c>
      <c r="D20" s="247">
        <f t="shared" si="3"/>
        <v>2.206422870972263E-2</v>
      </c>
      <c r="E20" s="215">
        <f t="shared" si="4"/>
        <v>1.6348910271350259E-2</v>
      </c>
      <c r="F20" s="52">
        <f t="shared" si="5"/>
        <v>-0.22529849056458953</v>
      </c>
      <c r="H20" s="19">
        <v>4189.3250000000016</v>
      </c>
      <c r="I20" s="140">
        <v>3548.2359999999999</v>
      </c>
      <c r="J20" s="247">
        <f t="shared" si="6"/>
        <v>2.0735958752809404E-2</v>
      </c>
      <c r="K20" s="215">
        <f t="shared" si="7"/>
        <v>1.7339436526318936E-2</v>
      </c>
      <c r="L20" s="52">
        <f t="shared" si="0"/>
        <v>-0.15302918727957404</v>
      </c>
      <c r="N20" s="27">
        <f t="shared" si="1"/>
        <v>3.2156193751175359</v>
      </c>
      <c r="O20" s="152">
        <f t="shared" si="2"/>
        <v>3.5155937123805465</v>
      </c>
      <c r="P20" s="52">
        <f t="shared" si="8"/>
        <v>9.3286643184268686E-2</v>
      </c>
    </row>
    <row r="21" spans="1:16" ht="20.100000000000001" customHeight="1" x14ac:dyDescent="0.25">
      <c r="A21" s="8" t="s">
        <v>171</v>
      </c>
      <c r="B21" s="19">
        <v>7010.83</v>
      </c>
      <c r="C21" s="140">
        <v>9777.75</v>
      </c>
      <c r="D21" s="247">
        <f t="shared" si="3"/>
        <v>1.1873500375342794E-2</v>
      </c>
      <c r="E21" s="215">
        <f t="shared" si="4"/>
        <v>1.5838495311601281E-2</v>
      </c>
      <c r="F21" s="52">
        <f t="shared" si="5"/>
        <v>0.39466368461366202</v>
      </c>
      <c r="H21" s="19">
        <v>2476.5610000000006</v>
      </c>
      <c r="I21" s="140">
        <v>2919.4430000000002</v>
      </c>
      <c r="J21" s="247">
        <f t="shared" si="6"/>
        <v>1.225826755976593E-2</v>
      </c>
      <c r="K21" s="215">
        <f t="shared" si="7"/>
        <v>1.426666563067004E-2</v>
      </c>
      <c r="L21" s="52">
        <f t="shared" si="0"/>
        <v>0.17882943323423064</v>
      </c>
      <c r="N21" s="27">
        <f t="shared" si="1"/>
        <v>3.5324790360057232</v>
      </c>
      <c r="O21" s="152">
        <f t="shared" si="2"/>
        <v>2.9858024596660786</v>
      </c>
      <c r="P21" s="52">
        <f t="shared" si="8"/>
        <v>-0.15475720330326084</v>
      </c>
    </row>
    <row r="22" spans="1:16" ht="20.100000000000001" customHeight="1" x14ac:dyDescent="0.25">
      <c r="A22" s="8" t="s">
        <v>181</v>
      </c>
      <c r="B22" s="19">
        <v>6263.78</v>
      </c>
      <c r="C22" s="140">
        <v>7205.4099999999989</v>
      </c>
      <c r="D22" s="247">
        <f t="shared" si="3"/>
        <v>1.0608300897477857E-2</v>
      </c>
      <c r="E22" s="215">
        <f t="shared" si="4"/>
        <v>1.1671688527847918E-2</v>
      </c>
      <c r="F22" s="52">
        <f t="shared" si="5"/>
        <v>0.15032935384065202</v>
      </c>
      <c r="H22" s="19">
        <v>2634.5220000000008</v>
      </c>
      <c r="I22" s="140">
        <v>2899.9859999999999</v>
      </c>
      <c r="J22" s="247">
        <f t="shared" si="6"/>
        <v>1.3040129263155505E-2</v>
      </c>
      <c r="K22" s="215">
        <f t="shared" si="7"/>
        <v>1.4171583619075379E-2</v>
      </c>
      <c r="L22" s="52">
        <f t="shared" si="0"/>
        <v>0.10076362998676759</v>
      </c>
      <c r="N22" s="27">
        <f t="shared" si="1"/>
        <v>4.2059618952134343</v>
      </c>
      <c r="O22" s="152">
        <f t="shared" si="2"/>
        <v>4.0247341927801479</v>
      </c>
      <c r="P22" s="52">
        <f t="shared" si="8"/>
        <v>-4.3088289182917079E-2</v>
      </c>
    </row>
    <row r="23" spans="1:16" ht="20.100000000000001" customHeight="1" x14ac:dyDescent="0.25">
      <c r="A23" s="8" t="s">
        <v>178</v>
      </c>
      <c r="B23" s="19">
        <v>1203.08</v>
      </c>
      <c r="C23" s="140">
        <v>1226.47</v>
      </c>
      <c r="D23" s="247">
        <f t="shared" si="3"/>
        <v>2.0375291986209063E-3</v>
      </c>
      <c r="E23" s="215">
        <f t="shared" si="4"/>
        <v>1.9866983042949168E-3</v>
      </c>
      <c r="F23" s="52">
        <f t="shared" si="5"/>
        <v>1.9441766133590537E-2</v>
      </c>
      <c r="H23" s="19">
        <v>2521.3940000000002</v>
      </c>
      <c r="I23" s="140">
        <v>2757.8629999999994</v>
      </c>
      <c r="J23" s="247">
        <f t="shared" si="6"/>
        <v>1.2480178067727164E-2</v>
      </c>
      <c r="K23" s="215">
        <f t="shared" si="7"/>
        <v>1.3477060273551002E-2</v>
      </c>
      <c r="L23" s="52">
        <f t="shared" si="0"/>
        <v>9.3785025267768191E-2</v>
      </c>
      <c r="N23" s="27">
        <f t="shared" si="1"/>
        <v>20.957824916048811</v>
      </c>
      <c r="O23" s="152">
        <f t="shared" si="2"/>
        <v>22.486183926227298</v>
      </c>
      <c r="P23" s="52">
        <f t="shared" si="8"/>
        <v>7.2925459407198343E-2</v>
      </c>
    </row>
    <row r="24" spans="1:16" ht="20.100000000000001" customHeight="1" x14ac:dyDescent="0.25">
      <c r="A24" s="8" t="s">
        <v>185</v>
      </c>
      <c r="B24" s="19">
        <v>8330.83</v>
      </c>
      <c r="C24" s="140">
        <v>10733.289999999999</v>
      </c>
      <c r="D24" s="247">
        <f t="shared" si="3"/>
        <v>1.4109044596990229E-2</v>
      </c>
      <c r="E24" s="215">
        <f t="shared" si="4"/>
        <v>1.7386327462152018E-2</v>
      </c>
      <c r="F24" s="52">
        <f t="shared" ref="F24:F25" si="9">(C24-B24)/B24</f>
        <v>0.28838182990170236</v>
      </c>
      <c r="H24" s="19">
        <v>1676.6660000000004</v>
      </c>
      <c r="I24" s="140">
        <v>2196.8900000000003</v>
      </c>
      <c r="J24" s="247">
        <f t="shared" si="6"/>
        <v>8.2990164330143702E-3</v>
      </c>
      <c r="K24" s="215">
        <f t="shared" si="7"/>
        <v>1.0735710564433938E-2</v>
      </c>
      <c r="L24" s="52">
        <f t="shared" si="0"/>
        <v>0.31027288678842407</v>
      </c>
      <c r="N24" s="27">
        <f t="shared" si="1"/>
        <v>2.012603786177368</v>
      </c>
      <c r="O24" s="152">
        <f t="shared" si="2"/>
        <v>2.0468001889448626</v>
      </c>
      <c r="P24" s="52">
        <f t="shared" ref="P24:P27" si="10">(O24-N24)/N24</f>
        <v>1.6991125129723322E-2</v>
      </c>
    </row>
    <row r="25" spans="1:16" ht="20.100000000000001" customHeight="1" x14ac:dyDescent="0.25">
      <c r="A25" s="8" t="s">
        <v>183</v>
      </c>
      <c r="B25" s="19">
        <v>5422.2699999999986</v>
      </c>
      <c r="C25" s="140">
        <v>6072.7599999999984</v>
      </c>
      <c r="D25" s="247">
        <f t="shared" si="3"/>
        <v>9.1831245202365422E-3</v>
      </c>
      <c r="E25" s="215">
        <f t="shared" si="4"/>
        <v>9.8369646174712756E-3</v>
      </c>
      <c r="F25" s="52">
        <f t="shared" si="9"/>
        <v>0.11996636095214734</v>
      </c>
      <c r="H25" s="19">
        <v>1949.9699999999998</v>
      </c>
      <c r="I25" s="140">
        <v>2122.8389999999999</v>
      </c>
      <c r="J25" s="247">
        <f t="shared" si="6"/>
        <v>9.6517929473640112E-3</v>
      </c>
      <c r="K25" s="215">
        <f t="shared" si="7"/>
        <v>1.0373839873135374E-2</v>
      </c>
      <c r="L25" s="52">
        <f t="shared" si="0"/>
        <v>8.8652133109740225E-2</v>
      </c>
      <c r="N25" s="27">
        <f t="shared" si="1"/>
        <v>3.5962244594975914</v>
      </c>
      <c r="O25" s="152">
        <f t="shared" si="2"/>
        <v>3.4956741251095065</v>
      </c>
      <c r="P25" s="52">
        <f t="shared" si="10"/>
        <v>-2.7959971776103276E-2</v>
      </c>
    </row>
    <row r="26" spans="1:16" ht="20.100000000000001" customHeight="1" x14ac:dyDescent="0.25">
      <c r="A26" s="8" t="s">
        <v>186</v>
      </c>
      <c r="B26" s="19">
        <v>7770.6500000000005</v>
      </c>
      <c r="C26" s="140">
        <v>6313.78</v>
      </c>
      <c r="D26" s="247">
        <f t="shared" si="3"/>
        <v>1.3160327049958063E-2</v>
      </c>
      <c r="E26" s="215">
        <f t="shared" si="4"/>
        <v>1.0227381036381778E-2</v>
      </c>
      <c r="F26" s="52">
        <f t="shared" si="5"/>
        <v>-0.18748367253704654</v>
      </c>
      <c r="H26" s="19">
        <v>2458.5459999999998</v>
      </c>
      <c r="I26" s="140">
        <v>2013.2890000000004</v>
      </c>
      <c r="J26" s="247">
        <f t="shared" si="6"/>
        <v>1.216909847001236E-2</v>
      </c>
      <c r="K26" s="215">
        <f t="shared" si="7"/>
        <v>9.8384935006116097E-3</v>
      </c>
      <c r="L26" s="52">
        <f t="shared" si="0"/>
        <v>-0.18110582433682323</v>
      </c>
      <c r="N26" s="27">
        <f t="shared" si="1"/>
        <v>3.1638871909042354</v>
      </c>
      <c r="O26" s="152">
        <f t="shared" si="2"/>
        <v>3.1887221284238612</v>
      </c>
      <c r="P26" s="52">
        <f t="shared" si="10"/>
        <v>7.8495015849563005E-3</v>
      </c>
    </row>
    <row r="27" spans="1:16" ht="20.100000000000001" customHeight="1" x14ac:dyDescent="0.25">
      <c r="A27" s="8" t="s">
        <v>180</v>
      </c>
      <c r="B27" s="19">
        <v>7286.3500000000013</v>
      </c>
      <c r="C27" s="140">
        <v>6072.2</v>
      </c>
      <c r="D27" s="247">
        <f t="shared" si="3"/>
        <v>1.2340119423788478E-2</v>
      </c>
      <c r="E27" s="215">
        <f t="shared" si="4"/>
        <v>9.8360575010718512E-3</v>
      </c>
      <c r="F27" s="52">
        <f t="shared" si="5"/>
        <v>-0.1666334996260132</v>
      </c>
      <c r="H27" s="19">
        <v>2129.2629999999999</v>
      </c>
      <c r="I27" s="140">
        <v>1844.8020000000001</v>
      </c>
      <c r="J27" s="247">
        <f t="shared" si="6"/>
        <v>1.053924194038018E-2</v>
      </c>
      <c r="K27" s="215">
        <f t="shared" si="7"/>
        <v>9.0151351777689615E-3</v>
      </c>
      <c r="L27" s="52">
        <f t="shared" si="0"/>
        <v>-0.13359599072542933</v>
      </c>
      <c r="N27" s="27">
        <f t="shared" si="1"/>
        <v>2.9222628613777815</v>
      </c>
      <c r="O27" s="152">
        <f t="shared" si="2"/>
        <v>3.038111392905372</v>
      </c>
      <c r="P27" s="52">
        <f t="shared" si="10"/>
        <v>3.9643432854281485E-2</v>
      </c>
    </row>
    <row r="28" spans="1:16" ht="20.100000000000001" customHeight="1" x14ac:dyDescent="0.25">
      <c r="A28" s="8" t="s">
        <v>188</v>
      </c>
      <c r="B28" s="19">
        <v>7249.24</v>
      </c>
      <c r="C28" s="140">
        <v>8014.1399999999985</v>
      </c>
      <c r="D28" s="247">
        <f t="shared" si="3"/>
        <v>1.2277270146466252E-2</v>
      </c>
      <c r="E28" s="215">
        <f t="shared" si="4"/>
        <v>1.2981710395184604E-2</v>
      </c>
      <c r="F28" s="52">
        <f t="shared" si="5"/>
        <v>0.10551450910716141</v>
      </c>
      <c r="H28" s="19">
        <v>1624.7089999999998</v>
      </c>
      <c r="I28" s="140">
        <v>1840.1770000000001</v>
      </c>
      <c r="J28" s="247">
        <f t="shared" si="6"/>
        <v>8.0418441656634893E-3</v>
      </c>
      <c r="K28" s="215">
        <f t="shared" si="7"/>
        <v>8.9925338361630976E-3</v>
      </c>
      <c r="L28" s="52">
        <f t="shared" si="0"/>
        <v>0.13261944138919665</v>
      </c>
      <c r="N28" s="27">
        <f t="shared" si="1"/>
        <v>2.2412128719700268</v>
      </c>
      <c r="O28" s="152">
        <f t="shared" si="2"/>
        <v>2.2961627822823165</v>
      </c>
      <c r="P28" s="52">
        <f t="shared" si="8"/>
        <v>2.4517934462864609E-2</v>
      </c>
    </row>
    <row r="29" spans="1:16" ht="20.100000000000001" customHeight="1" x14ac:dyDescent="0.25">
      <c r="A29" s="8" t="s">
        <v>187</v>
      </c>
      <c r="B29" s="19">
        <v>2954.4100000000008</v>
      </c>
      <c r="C29" s="140">
        <v>3302.1699999999996</v>
      </c>
      <c r="D29" s="247">
        <f t="shared" si="3"/>
        <v>5.0035713665737887E-3</v>
      </c>
      <c r="E29" s="215">
        <f t="shared" si="4"/>
        <v>5.3490224298136484E-3</v>
      </c>
      <c r="F29" s="52">
        <f>(C29-B29)/B29</f>
        <v>0.11770878111027203</v>
      </c>
      <c r="H29" s="19">
        <v>1548.9669999999999</v>
      </c>
      <c r="I29" s="140">
        <v>1791.85</v>
      </c>
      <c r="J29" s="247">
        <f t="shared" si="6"/>
        <v>7.6669429613274E-3</v>
      </c>
      <c r="K29" s="215">
        <f t="shared" si="7"/>
        <v>8.7563705851822111E-3</v>
      </c>
      <c r="L29" s="52">
        <f t="shared" si="0"/>
        <v>0.1568032114305857</v>
      </c>
      <c r="N29" s="27">
        <f t="shared" si="1"/>
        <v>5.2428979051654965</v>
      </c>
      <c r="O29" s="152">
        <f t="shared" si="2"/>
        <v>5.4262802944730284</v>
      </c>
      <c r="P29" s="52">
        <f>(O29-N29)/N29</f>
        <v>3.4977295500424839E-2</v>
      </c>
    </row>
    <row r="30" spans="1:16" ht="20.100000000000001" customHeight="1" x14ac:dyDescent="0.25">
      <c r="A30" s="8" t="s">
        <v>177</v>
      </c>
      <c r="B30" s="19">
        <v>3522.93</v>
      </c>
      <c r="C30" s="140">
        <v>4661.9000000000005</v>
      </c>
      <c r="D30" s="247">
        <f t="shared" si="3"/>
        <v>5.9664134884609083E-3</v>
      </c>
      <c r="E30" s="215">
        <f t="shared" si="4"/>
        <v>7.551582040157912E-3</v>
      </c>
      <c r="F30" s="52">
        <f t="shared" si="5"/>
        <v>0.32330191062553065</v>
      </c>
      <c r="H30" s="19">
        <v>1205.2120000000002</v>
      </c>
      <c r="I30" s="140">
        <v>1483.3860000000002</v>
      </c>
      <c r="J30" s="247">
        <f t="shared" si="6"/>
        <v>5.9654541770788666E-3</v>
      </c>
      <c r="K30" s="215">
        <f t="shared" si="7"/>
        <v>7.248975939320312E-3</v>
      </c>
      <c r="L30" s="52">
        <f t="shared" si="0"/>
        <v>0.23080918543791459</v>
      </c>
      <c r="N30" s="27">
        <f t="shared" si="1"/>
        <v>3.4210500918269742</v>
      </c>
      <c r="O30" s="152">
        <f t="shared" si="2"/>
        <v>3.1819344044273796</v>
      </c>
      <c r="P30" s="52">
        <f t="shared" si="8"/>
        <v>-6.9895406667926763E-2</v>
      </c>
    </row>
    <row r="31" spans="1:16" ht="20.100000000000001" customHeight="1" x14ac:dyDescent="0.25">
      <c r="A31" s="8" t="s">
        <v>201</v>
      </c>
      <c r="B31" s="19">
        <v>1577.5199999999995</v>
      </c>
      <c r="C31" s="140">
        <v>1713.02</v>
      </c>
      <c r="D31" s="247">
        <f t="shared" si="3"/>
        <v>2.6716785761615614E-3</v>
      </c>
      <c r="E31" s="215">
        <f t="shared" si="4"/>
        <v>2.7748366688327302E-3</v>
      </c>
      <c r="F31" s="52">
        <f t="shared" si="5"/>
        <v>8.5894315127542281E-2</v>
      </c>
      <c r="H31" s="19">
        <v>1319.8500000000001</v>
      </c>
      <c r="I31" s="140">
        <v>1311.7379999999998</v>
      </c>
      <c r="J31" s="247">
        <f t="shared" si="6"/>
        <v>6.532879439980304E-3</v>
      </c>
      <c r="K31" s="215">
        <f t="shared" si="7"/>
        <v>6.4101705157606622E-3</v>
      </c>
      <c r="L31" s="52">
        <f t="shared" si="0"/>
        <v>-6.1461529719288605E-3</v>
      </c>
      <c r="N31" s="27">
        <f t="shared" si="1"/>
        <v>8.3666134185303562</v>
      </c>
      <c r="O31" s="152">
        <f t="shared" si="2"/>
        <v>7.6574587570489534</v>
      </c>
      <c r="P31" s="52">
        <f t="shared" si="8"/>
        <v>-8.476006073266977E-2</v>
      </c>
    </row>
    <row r="32" spans="1:16" ht="20.100000000000001" customHeight="1" thickBot="1" x14ac:dyDescent="0.3">
      <c r="A32" s="8" t="s">
        <v>17</v>
      </c>
      <c r="B32" s="19">
        <f>B33-SUM(B7:B31)</f>
        <v>36549.809999999823</v>
      </c>
      <c r="C32" s="140">
        <f>C33-SUM(C7:C31)</f>
        <v>35504.079999999958</v>
      </c>
      <c r="D32" s="247">
        <f t="shared" si="3"/>
        <v>6.1900542839250942E-2</v>
      </c>
      <c r="E32" s="215">
        <f t="shared" si="4"/>
        <v>5.7511309311724698E-2</v>
      </c>
      <c r="F32" s="52">
        <f t="shared" si="5"/>
        <v>-2.8611092643159294E-2</v>
      </c>
      <c r="H32" s="19">
        <f>H33-SUM(H7:H31)</f>
        <v>11902.882999999914</v>
      </c>
      <c r="I32" s="140">
        <f>I33-SUM(I7:I31)</f>
        <v>12020.781999999919</v>
      </c>
      <c r="J32" s="247">
        <f t="shared" si="6"/>
        <v>5.8915861368481655E-2</v>
      </c>
      <c r="K32" s="215">
        <f t="shared" si="7"/>
        <v>5.8742875751701923E-2</v>
      </c>
      <c r="L32" s="52">
        <f t="shared" si="0"/>
        <v>9.9050792988560621E-3</v>
      </c>
      <c r="N32" s="27">
        <f t="shared" si="1"/>
        <v>3.2566196650543389</v>
      </c>
      <c r="O32" s="152">
        <f t="shared" si="2"/>
        <v>3.3857466522157265</v>
      </c>
      <c r="P32" s="52">
        <f t="shared" si="8"/>
        <v>3.9650619489590602E-2</v>
      </c>
    </row>
    <row r="33" spans="1:16" ht="26.25" customHeight="1" thickBot="1" x14ac:dyDescent="0.3">
      <c r="A33" s="12" t="s">
        <v>18</v>
      </c>
      <c r="B33" s="17">
        <v>590460.25</v>
      </c>
      <c r="C33" s="145">
        <v>617340.8400000002</v>
      </c>
      <c r="D33" s="243">
        <f>SUM(D7:D32)</f>
        <v>0.99999999999999978</v>
      </c>
      <c r="E33" s="244">
        <f>SUM(E7:E32)</f>
        <v>0.99999999999999956</v>
      </c>
      <c r="F33" s="57">
        <f t="shared" si="5"/>
        <v>4.5524808824980514E-2</v>
      </c>
      <c r="G33" s="1"/>
      <c r="H33" s="17">
        <v>202031.89299999992</v>
      </c>
      <c r="I33" s="145">
        <v>204633.86999999994</v>
      </c>
      <c r="J33" s="243">
        <f>SUM(J7:J32)</f>
        <v>0.99999999999999978</v>
      </c>
      <c r="K33" s="244">
        <f>SUM(K7:K32)</f>
        <v>0.99999999999999967</v>
      </c>
      <c r="L33" s="57">
        <f t="shared" si="0"/>
        <v>1.2879040835399263E-2</v>
      </c>
      <c r="N33" s="29">
        <f t="shared" si="1"/>
        <v>3.4216002347321424</v>
      </c>
      <c r="O33" s="146">
        <f t="shared" si="2"/>
        <v>3.3147632027714198</v>
      </c>
      <c r="P33" s="57">
        <f t="shared" si="8"/>
        <v>-3.1224288236900429E-2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7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jan-set</v>
      </c>
      <c r="C37" s="360"/>
      <c r="D37" s="370" t="str">
        <f>B5</f>
        <v>jan-set</v>
      </c>
      <c r="E37" s="364"/>
      <c r="F37" s="131" t="str">
        <f>F5</f>
        <v>2025/2024</v>
      </c>
      <c r="H37" s="359" t="str">
        <f>B5</f>
        <v>jan-set</v>
      </c>
      <c r="I37" s="364"/>
      <c r="J37" s="370" t="str">
        <f>B5</f>
        <v>jan-set</v>
      </c>
      <c r="K37" s="360"/>
      <c r="L37" s="131" t="str">
        <f>L5</f>
        <v>2025/2024</v>
      </c>
      <c r="N37" s="359" t="str">
        <f>B5</f>
        <v>jan-set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170</v>
      </c>
      <c r="B39" s="39">
        <v>54050.740000000005</v>
      </c>
      <c r="C39" s="147">
        <v>52854.369999999988</v>
      </c>
      <c r="D39" s="247">
        <f t="shared" ref="D39:D61" si="11">B39/$B$62</f>
        <v>0.24235342806584662</v>
      </c>
      <c r="E39" s="246">
        <f t="shared" ref="E39:E61" si="12">C39/$C$62</f>
        <v>0.23722709526131261</v>
      </c>
      <c r="F39" s="52">
        <f>(C39-B39)/B39</f>
        <v>-2.2134202047927876E-2</v>
      </c>
      <c r="H39" s="39">
        <v>13293.523999999999</v>
      </c>
      <c r="I39" s="147">
        <v>13164.769999999997</v>
      </c>
      <c r="J39" s="247">
        <f t="shared" ref="J39:J61" si="13">H39/$H$62</f>
        <v>0.22411100659116295</v>
      </c>
      <c r="K39" s="246">
        <f t="shared" ref="K39:K61" si="14">I39/$I$62</f>
        <v>0.21693598837960801</v>
      </c>
      <c r="L39" s="52">
        <f t="shared" ref="L39:L62" si="15">(I39-H39)/H39</f>
        <v>-9.685467901513747E-3</v>
      </c>
      <c r="N39" s="27">
        <f t="shared" ref="N39:N62" si="16">(H39/B39)*10</f>
        <v>2.4594527290468173</v>
      </c>
      <c r="O39" s="151">
        <f t="shared" ref="O39:O62" si="17">(I39/C39)*10</f>
        <v>2.4907628262336683</v>
      </c>
      <c r="P39" s="61">
        <f t="shared" si="8"/>
        <v>1.2730513913550786E-2</v>
      </c>
    </row>
    <row r="40" spans="1:16" ht="20.100000000000001" customHeight="1" x14ac:dyDescent="0.25">
      <c r="A40" s="38" t="s">
        <v>173</v>
      </c>
      <c r="B40" s="19">
        <v>26952.790000000005</v>
      </c>
      <c r="C40" s="140">
        <v>33805.270000000004</v>
      </c>
      <c r="D40" s="247">
        <f t="shared" si="11"/>
        <v>0.12085127886202612</v>
      </c>
      <c r="E40" s="215">
        <f t="shared" si="12"/>
        <v>0.15172872189422362</v>
      </c>
      <c r="F40" s="52">
        <f t="shared" ref="F40:F62" si="18">(C40-B40)/B40</f>
        <v>0.25424009907694151</v>
      </c>
      <c r="H40" s="19">
        <v>6435.429000000001</v>
      </c>
      <c r="I40" s="140">
        <v>8368.8939999999984</v>
      </c>
      <c r="J40" s="247">
        <f t="shared" si="13"/>
        <v>0.10849271201796916</v>
      </c>
      <c r="K40" s="215">
        <f t="shared" si="14"/>
        <v>0.13790702697686108</v>
      </c>
      <c r="L40" s="52">
        <f t="shared" si="15"/>
        <v>0.30044073207862243</v>
      </c>
      <c r="N40" s="27">
        <f t="shared" si="16"/>
        <v>2.3876671023667679</v>
      </c>
      <c r="O40" s="152">
        <f t="shared" si="17"/>
        <v>2.4756181506611239</v>
      </c>
      <c r="P40" s="52">
        <f t="shared" si="8"/>
        <v>3.6835557271436517E-2</v>
      </c>
    </row>
    <row r="41" spans="1:16" ht="20.100000000000001" customHeight="1" x14ac:dyDescent="0.25">
      <c r="A41" s="38" t="s">
        <v>163</v>
      </c>
      <c r="B41" s="19">
        <v>26595.39</v>
      </c>
      <c r="C41" s="140">
        <v>28039.54</v>
      </c>
      <c r="D41" s="247">
        <f t="shared" si="11"/>
        <v>0.11924876398081016</v>
      </c>
      <c r="E41" s="215">
        <f t="shared" si="12"/>
        <v>0.12585030578670009</v>
      </c>
      <c r="F41" s="52">
        <f t="shared" si="18"/>
        <v>5.4300764154990827E-2</v>
      </c>
      <c r="H41" s="19">
        <v>7179.1560000000009</v>
      </c>
      <c r="I41" s="140">
        <v>7893.8279999999995</v>
      </c>
      <c r="J41" s="247">
        <f t="shared" si="13"/>
        <v>0.12103095293881345</v>
      </c>
      <c r="K41" s="215">
        <f t="shared" si="14"/>
        <v>0.13007864013413259</v>
      </c>
      <c r="L41" s="52">
        <f t="shared" si="15"/>
        <v>9.9548192015885786E-2</v>
      </c>
      <c r="N41" s="27">
        <f t="shared" si="16"/>
        <v>2.6993986551804658</v>
      </c>
      <c r="O41" s="152">
        <f t="shared" si="17"/>
        <v>2.8152487522976481</v>
      </c>
      <c r="P41" s="52">
        <f t="shared" si="8"/>
        <v>4.2917001864416077E-2</v>
      </c>
    </row>
    <row r="42" spans="1:16" ht="20.100000000000001" customHeight="1" x14ac:dyDescent="0.25">
      <c r="A42" s="38" t="s">
        <v>172</v>
      </c>
      <c r="B42" s="19">
        <v>39023.699999999997</v>
      </c>
      <c r="C42" s="140">
        <v>31978.070000000007</v>
      </c>
      <c r="D42" s="247">
        <f t="shared" si="11"/>
        <v>0.1749749859264309</v>
      </c>
      <c r="E42" s="215">
        <f t="shared" si="12"/>
        <v>0.14352767156552856</v>
      </c>
      <c r="F42" s="52">
        <f t="shared" si="18"/>
        <v>-0.18054746218323714</v>
      </c>
      <c r="H42" s="19">
        <v>8716.23</v>
      </c>
      <c r="I42" s="140">
        <v>7677.9050000000007</v>
      </c>
      <c r="J42" s="247">
        <f t="shared" si="13"/>
        <v>0.14694396150938549</v>
      </c>
      <c r="K42" s="215">
        <f t="shared" si="14"/>
        <v>0.12652054763279078</v>
      </c>
      <c r="L42" s="52">
        <f t="shared" si="15"/>
        <v>-0.11912547053026354</v>
      </c>
      <c r="N42" s="27">
        <f t="shared" si="16"/>
        <v>2.2335734438302879</v>
      </c>
      <c r="O42" s="152">
        <f t="shared" si="17"/>
        <v>2.4009907414675116</v>
      </c>
      <c r="P42" s="52">
        <f t="shared" si="8"/>
        <v>7.495491052674981E-2</v>
      </c>
    </row>
    <row r="43" spans="1:16" ht="20.100000000000001" customHeight="1" x14ac:dyDescent="0.25">
      <c r="A43" s="38" t="s">
        <v>169</v>
      </c>
      <c r="B43" s="19">
        <v>12361.289999999999</v>
      </c>
      <c r="C43" s="140">
        <v>10898.09</v>
      </c>
      <c r="D43" s="247">
        <f t="shared" si="11"/>
        <v>5.5425716776792852E-2</v>
      </c>
      <c r="E43" s="215">
        <f t="shared" si="12"/>
        <v>4.8914067741160458E-2</v>
      </c>
      <c r="F43" s="52">
        <f t="shared" si="18"/>
        <v>-0.11836952292196033</v>
      </c>
      <c r="H43" s="19">
        <v>3891.6469999999999</v>
      </c>
      <c r="I43" s="140">
        <v>3620.3289999999997</v>
      </c>
      <c r="J43" s="247">
        <f t="shared" si="13"/>
        <v>6.5607955156772535E-2</v>
      </c>
      <c r="K43" s="215">
        <f t="shared" si="14"/>
        <v>5.9657681058944291E-2</v>
      </c>
      <c r="L43" s="52">
        <f t="shared" si="15"/>
        <v>-6.9718039688594621E-2</v>
      </c>
      <c r="N43" s="27">
        <f t="shared" si="16"/>
        <v>3.1482531353928271</v>
      </c>
      <c r="O43" s="152">
        <f t="shared" si="17"/>
        <v>3.3219848615674854</v>
      </c>
      <c r="P43" s="52">
        <f t="shared" si="8"/>
        <v>5.5183531534220384E-2</v>
      </c>
    </row>
    <row r="44" spans="1:16" ht="20.100000000000001" customHeight="1" x14ac:dyDescent="0.25">
      <c r="A44" s="38" t="s">
        <v>176</v>
      </c>
      <c r="B44" s="19">
        <v>13028.050000000001</v>
      </c>
      <c r="C44" s="140">
        <v>10092.85</v>
      </c>
      <c r="D44" s="247">
        <f t="shared" si="11"/>
        <v>5.8415344147244842E-2</v>
      </c>
      <c r="E44" s="215">
        <f t="shared" si="12"/>
        <v>4.5299896459046619E-2</v>
      </c>
      <c r="F44" s="52">
        <f t="shared" si="18"/>
        <v>-0.22529849056458953</v>
      </c>
      <c r="H44" s="19">
        <v>4189.3250000000016</v>
      </c>
      <c r="I44" s="140">
        <v>3548.2359999999999</v>
      </c>
      <c r="J44" s="247">
        <f t="shared" si="13"/>
        <v>7.0626407466336555E-2</v>
      </c>
      <c r="K44" s="215">
        <f t="shared" si="14"/>
        <v>5.8469694773559053E-2</v>
      </c>
      <c r="L44" s="52">
        <f t="shared" si="15"/>
        <v>-0.15302918727957404</v>
      </c>
      <c r="N44" s="27">
        <f t="shared" si="16"/>
        <v>3.2156193751175359</v>
      </c>
      <c r="O44" s="152">
        <f t="shared" si="17"/>
        <v>3.5155937123805465</v>
      </c>
      <c r="P44" s="52">
        <f t="shared" si="8"/>
        <v>9.3286643184268686E-2</v>
      </c>
    </row>
    <row r="45" spans="1:16" ht="20.100000000000001" customHeight="1" x14ac:dyDescent="0.25">
      <c r="A45" s="38" t="s">
        <v>171</v>
      </c>
      <c r="B45" s="19">
        <v>7010.83</v>
      </c>
      <c r="C45" s="140">
        <v>9777.75</v>
      </c>
      <c r="D45" s="247">
        <f t="shared" si="11"/>
        <v>3.1435252950965685E-2</v>
      </c>
      <c r="E45" s="215">
        <f t="shared" si="12"/>
        <v>4.388562820238516E-2</v>
      </c>
      <c r="F45" s="52">
        <f t="shared" si="18"/>
        <v>0.39466368461366202</v>
      </c>
      <c r="H45" s="19">
        <v>2476.5610000000006</v>
      </c>
      <c r="I45" s="140">
        <v>2919.4430000000002</v>
      </c>
      <c r="J45" s="247">
        <f t="shared" si="13"/>
        <v>4.1751500850671142E-2</v>
      </c>
      <c r="K45" s="215">
        <f t="shared" si="14"/>
        <v>4.8108113755343102E-2</v>
      </c>
      <c r="L45" s="52">
        <f t="shared" si="15"/>
        <v>0.17882943323423064</v>
      </c>
      <c r="N45" s="27">
        <f t="shared" si="16"/>
        <v>3.5324790360057232</v>
      </c>
      <c r="O45" s="152">
        <f t="shared" si="17"/>
        <v>2.9858024596660786</v>
      </c>
      <c r="P45" s="52">
        <f t="shared" si="8"/>
        <v>-0.15475720330326084</v>
      </c>
    </row>
    <row r="46" spans="1:16" ht="20.100000000000001" customHeight="1" x14ac:dyDescent="0.25">
      <c r="A46" s="38" t="s">
        <v>181</v>
      </c>
      <c r="B46" s="19">
        <v>6263.78</v>
      </c>
      <c r="C46" s="140">
        <v>7205.4099999999989</v>
      </c>
      <c r="D46" s="247">
        <f t="shared" si="11"/>
        <v>2.8085620208905343E-2</v>
      </c>
      <c r="E46" s="215">
        <f t="shared" si="12"/>
        <v>3.2340154361253662E-2</v>
      </c>
      <c r="F46" s="52">
        <f t="shared" si="18"/>
        <v>0.15032935384065202</v>
      </c>
      <c r="H46" s="19">
        <v>2634.5220000000008</v>
      </c>
      <c r="I46" s="140">
        <v>2899.9859999999999</v>
      </c>
      <c r="J46" s="247">
        <f t="shared" si="13"/>
        <v>4.4414511705591686E-2</v>
      </c>
      <c r="K46" s="215">
        <f t="shared" si="14"/>
        <v>4.7787491099124862E-2</v>
      </c>
      <c r="L46" s="52">
        <f t="shared" si="15"/>
        <v>0.10076362998676759</v>
      </c>
      <c r="N46" s="27">
        <f t="shared" si="16"/>
        <v>4.2059618952134343</v>
      </c>
      <c r="O46" s="152">
        <f t="shared" si="17"/>
        <v>4.0247341927801479</v>
      </c>
      <c r="P46" s="52">
        <f t="shared" si="8"/>
        <v>-4.3088289182917079E-2</v>
      </c>
    </row>
    <row r="47" spans="1:16" ht="20.100000000000001" customHeight="1" x14ac:dyDescent="0.25">
      <c r="A47" s="38" t="s">
        <v>186</v>
      </c>
      <c r="B47" s="19">
        <v>7770.6500000000005</v>
      </c>
      <c r="C47" s="140">
        <v>6313.78</v>
      </c>
      <c r="D47" s="247">
        <f t="shared" si="11"/>
        <v>3.4842143989145584E-2</v>
      </c>
      <c r="E47" s="215">
        <f t="shared" si="12"/>
        <v>2.833823749141217E-2</v>
      </c>
      <c r="F47" s="52">
        <f t="shared" si="18"/>
        <v>-0.18748367253704654</v>
      </c>
      <c r="H47" s="19">
        <v>2458.5459999999998</v>
      </c>
      <c r="I47" s="140">
        <v>2013.2890000000004</v>
      </c>
      <c r="J47" s="247">
        <f t="shared" si="13"/>
        <v>4.1447792083624875E-2</v>
      </c>
      <c r="K47" s="215">
        <f t="shared" si="14"/>
        <v>3.3176032631697543E-2</v>
      </c>
      <c r="L47" s="52">
        <f t="shared" si="15"/>
        <v>-0.18110582433682323</v>
      </c>
      <c r="N47" s="27">
        <f t="shared" si="16"/>
        <v>3.1638871909042354</v>
      </c>
      <c r="O47" s="152">
        <f t="shared" si="17"/>
        <v>3.1887221284238612</v>
      </c>
      <c r="P47" s="52">
        <f t="shared" si="8"/>
        <v>7.8495015849563005E-3</v>
      </c>
    </row>
    <row r="48" spans="1:16" ht="20.100000000000001" customHeight="1" x14ac:dyDescent="0.25">
      <c r="A48" s="38" t="s">
        <v>180</v>
      </c>
      <c r="B48" s="19">
        <v>7286.3500000000013</v>
      </c>
      <c r="C48" s="140">
        <v>6072.2</v>
      </c>
      <c r="D48" s="247">
        <f t="shared" si="11"/>
        <v>3.2670633197391594E-2</v>
      </c>
      <c r="E48" s="215">
        <f t="shared" si="12"/>
        <v>2.7253950200252935E-2</v>
      </c>
      <c r="F48" s="52">
        <f t="shared" si="18"/>
        <v>-0.1666334996260132</v>
      </c>
      <c r="H48" s="19">
        <v>2129.2629999999999</v>
      </c>
      <c r="I48" s="140">
        <v>1844.8020000000001</v>
      </c>
      <c r="J48" s="247">
        <f t="shared" si="13"/>
        <v>3.5896521812223713E-2</v>
      </c>
      <c r="K48" s="215">
        <f t="shared" si="14"/>
        <v>3.0399615430780617E-2</v>
      </c>
      <c r="L48" s="52">
        <f t="shared" si="15"/>
        <v>-0.13359599072542933</v>
      </c>
      <c r="N48" s="27">
        <f t="shared" si="16"/>
        <v>2.9222628613777815</v>
      </c>
      <c r="O48" s="152">
        <f t="shared" si="17"/>
        <v>3.038111392905372</v>
      </c>
      <c r="P48" s="52">
        <f t="shared" si="8"/>
        <v>3.9643432854281485E-2</v>
      </c>
    </row>
    <row r="49" spans="1:16" ht="20.100000000000001" customHeight="1" x14ac:dyDescent="0.25">
      <c r="A49" s="38" t="s">
        <v>188</v>
      </c>
      <c r="B49" s="19">
        <v>7249.24</v>
      </c>
      <c r="C49" s="140">
        <v>8014.1399999999985</v>
      </c>
      <c r="D49" s="247">
        <f t="shared" si="11"/>
        <v>3.2504238885019104E-2</v>
      </c>
      <c r="E49" s="215">
        <f t="shared" si="12"/>
        <v>3.5969989864934458E-2</v>
      </c>
      <c r="F49" s="52">
        <f t="shared" si="18"/>
        <v>0.10551450910716141</v>
      </c>
      <c r="H49" s="19">
        <v>1624.7089999999998</v>
      </c>
      <c r="I49" s="140">
        <v>1840.1770000000001</v>
      </c>
      <c r="J49" s="247">
        <f t="shared" si="13"/>
        <v>2.7390417274435412E-2</v>
      </c>
      <c r="K49" s="215">
        <f t="shared" si="14"/>
        <v>3.0323402253774435E-2</v>
      </c>
      <c r="L49" s="52">
        <f t="shared" si="15"/>
        <v>0.13261944138919665</v>
      </c>
      <c r="N49" s="27">
        <f t="shared" si="16"/>
        <v>2.2412128719700268</v>
      </c>
      <c r="O49" s="152">
        <f t="shared" si="17"/>
        <v>2.2961627822823165</v>
      </c>
      <c r="P49" s="52">
        <f t="shared" si="8"/>
        <v>2.4517934462864609E-2</v>
      </c>
    </row>
    <row r="50" spans="1:16" ht="20.100000000000001" customHeight="1" x14ac:dyDescent="0.25">
      <c r="A50" s="38" t="s">
        <v>177</v>
      </c>
      <c r="B50" s="19">
        <v>3522.93</v>
      </c>
      <c r="C50" s="140">
        <v>4661.9000000000005</v>
      </c>
      <c r="D50" s="247">
        <f t="shared" si="11"/>
        <v>1.5796160465814398E-2</v>
      </c>
      <c r="E50" s="215">
        <f t="shared" si="12"/>
        <v>2.0924078659885902E-2</v>
      </c>
      <c r="F50" s="52">
        <f t="shared" si="18"/>
        <v>0.32330191062553065</v>
      </c>
      <c r="H50" s="19">
        <v>1205.2120000000002</v>
      </c>
      <c r="I50" s="140">
        <v>1483.3860000000002</v>
      </c>
      <c r="J50" s="247">
        <f t="shared" si="13"/>
        <v>2.0318259814007839E-2</v>
      </c>
      <c r="K50" s="215">
        <f t="shared" si="14"/>
        <v>2.4444012926809457E-2</v>
      </c>
      <c r="L50" s="52">
        <f t="shared" si="15"/>
        <v>0.23080918543791459</v>
      </c>
      <c r="N50" s="27">
        <f t="shared" si="16"/>
        <v>3.4210500918269742</v>
      </c>
      <c r="O50" s="152">
        <f t="shared" si="17"/>
        <v>3.1819344044273796</v>
      </c>
      <c r="P50" s="52">
        <f t="shared" si="8"/>
        <v>-6.9895406667926763E-2</v>
      </c>
    </row>
    <row r="51" spans="1:16" ht="20.100000000000001" customHeight="1" x14ac:dyDescent="0.25">
      <c r="A51" s="38" t="s">
        <v>191</v>
      </c>
      <c r="B51" s="19">
        <v>3468.71</v>
      </c>
      <c r="C51" s="140">
        <v>5245.9799999999977</v>
      </c>
      <c r="D51" s="247">
        <f t="shared" si="11"/>
        <v>1.55530481075057E-2</v>
      </c>
      <c r="E51" s="215">
        <f t="shared" si="12"/>
        <v>2.3545614056111927E-2</v>
      </c>
      <c r="F51" s="52">
        <f t="shared" si="18"/>
        <v>0.51237203456039782</v>
      </c>
      <c r="H51" s="19">
        <v>587.32399999999996</v>
      </c>
      <c r="I51" s="140">
        <v>879.05</v>
      </c>
      <c r="J51" s="247">
        <f t="shared" si="13"/>
        <v>9.9014958588217981E-3</v>
      </c>
      <c r="K51" s="215">
        <f t="shared" si="14"/>
        <v>1.4485447188602191E-2</v>
      </c>
      <c r="L51" s="52">
        <f t="shared" si="15"/>
        <v>0.49670369336175607</v>
      </c>
      <c r="N51" s="27">
        <f t="shared" si="16"/>
        <v>1.6932058315627421</v>
      </c>
      <c r="O51" s="152">
        <f t="shared" si="17"/>
        <v>1.6756640322685188</v>
      </c>
      <c r="P51" s="52">
        <f t="shared" si="8"/>
        <v>-1.0360110370062393E-2</v>
      </c>
    </row>
    <row r="52" spans="1:16" ht="20.100000000000001" customHeight="1" x14ac:dyDescent="0.25">
      <c r="A52" s="38" t="s">
        <v>192</v>
      </c>
      <c r="B52" s="19">
        <v>2345.92</v>
      </c>
      <c r="C52" s="140">
        <v>2309.9700000000003</v>
      </c>
      <c r="D52" s="247">
        <f t="shared" si="11"/>
        <v>1.051866734790737E-2</v>
      </c>
      <c r="E52" s="215">
        <f t="shared" si="12"/>
        <v>1.0367874467915794E-2</v>
      </c>
      <c r="F52" s="52">
        <f t="shared" si="18"/>
        <v>-1.5324478243077264E-2</v>
      </c>
      <c r="H52" s="19">
        <v>648.10600000000034</v>
      </c>
      <c r="I52" s="140">
        <v>626.51099999999997</v>
      </c>
      <c r="J52" s="247">
        <f t="shared" si="13"/>
        <v>1.0926198955053026E-2</v>
      </c>
      <c r="K52" s="215">
        <f t="shared" si="14"/>
        <v>1.0323977024717988E-2</v>
      </c>
      <c r="L52" s="52">
        <f t="shared" si="15"/>
        <v>-3.3320166762844904E-2</v>
      </c>
      <c r="N52" s="27">
        <f t="shared" si="16"/>
        <v>2.7626943800300108</v>
      </c>
      <c r="O52" s="152">
        <f t="shared" si="17"/>
        <v>2.7122040545981112</v>
      </c>
      <c r="P52" s="52">
        <f t="shared" si="8"/>
        <v>-1.8275754928545915E-2</v>
      </c>
    </row>
    <row r="53" spans="1:16" ht="20.100000000000001" customHeight="1" x14ac:dyDescent="0.25">
      <c r="A53" s="38" t="s">
        <v>194</v>
      </c>
      <c r="B53" s="19">
        <v>2695.4399999999996</v>
      </c>
      <c r="C53" s="140">
        <v>1715.9199999999998</v>
      </c>
      <c r="D53" s="247">
        <f t="shared" si="11"/>
        <v>1.2085849780147422E-2</v>
      </c>
      <c r="E53" s="215">
        <f t="shared" si="12"/>
        <v>7.7015905648064979E-3</v>
      </c>
      <c r="F53" s="52">
        <f t="shared" si="18"/>
        <v>-0.36339892559285308</v>
      </c>
      <c r="H53" s="19">
        <v>666.7080000000002</v>
      </c>
      <c r="I53" s="140">
        <v>468.69899999999996</v>
      </c>
      <c r="J53" s="247">
        <f t="shared" si="13"/>
        <v>1.1239803755752132E-2</v>
      </c>
      <c r="K53" s="215">
        <f t="shared" si="14"/>
        <v>7.7234680755937177E-3</v>
      </c>
      <c r="L53" s="52">
        <f t="shared" si="15"/>
        <v>-0.29699508630464938</v>
      </c>
      <c r="N53" s="27">
        <f t="shared" si="16"/>
        <v>2.4734662986377005</v>
      </c>
      <c r="O53" s="152">
        <f t="shared" si="17"/>
        <v>2.7314734952678448</v>
      </c>
      <c r="P53" s="52">
        <f t="shared" si="8"/>
        <v>0.10430997049454269</v>
      </c>
    </row>
    <row r="54" spans="1:16" ht="20.100000000000001" customHeight="1" x14ac:dyDescent="0.25">
      <c r="A54" s="38" t="s">
        <v>190</v>
      </c>
      <c r="B54" s="19">
        <v>963.43999999999983</v>
      </c>
      <c r="C54" s="140">
        <v>731.08999999999992</v>
      </c>
      <c r="D54" s="247">
        <f t="shared" si="11"/>
        <v>4.3198851067674411E-3</v>
      </c>
      <c r="E54" s="215">
        <f t="shared" si="12"/>
        <v>3.2813626777614237E-3</v>
      </c>
      <c r="F54" s="52">
        <f>(C54-B54)/B54</f>
        <v>-0.24116706800631066</v>
      </c>
      <c r="H54" s="19">
        <v>323.42099999999999</v>
      </c>
      <c r="I54" s="140">
        <v>324.33300000000003</v>
      </c>
      <c r="J54" s="247">
        <f t="shared" si="13"/>
        <v>5.452444804155806E-3</v>
      </c>
      <c r="K54" s="215">
        <f t="shared" si="14"/>
        <v>5.344529370366777E-3</v>
      </c>
      <c r="L54" s="52">
        <f t="shared" si="15"/>
        <v>2.8198539983490083E-3</v>
      </c>
      <c r="N54" s="27">
        <f t="shared" si="16"/>
        <v>3.356939716017604</v>
      </c>
      <c r="O54" s="152">
        <f t="shared" si="17"/>
        <v>4.4362937531630866</v>
      </c>
      <c r="P54" s="52">
        <f t="shared" si="8"/>
        <v>0.32152916896164557</v>
      </c>
    </row>
    <row r="55" spans="1:16" ht="20.100000000000001" customHeight="1" x14ac:dyDescent="0.25">
      <c r="A55" s="38" t="s">
        <v>189</v>
      </c>
      <c r="B55" s="19">
        <v>433.16999999999996</v>
      </c>
      <c r="C55" s="140">
        <v>784.07</v>
      </c>
      <c r="D55" s="247">
        <f t="shared" si="11"/>
        <v>1.9422534166097032E-3</v>
      </c>
      <c r="E55" s="215">
        <f t="shared" si="12"/>
        <v>3.5191536401159912E-3</v>
      </c>
      <c r="F55" s="52">
        <f>(C55-B55)/B55</f>
        <v>0.81007456656739874</v>
      </c>
      <c r="H55" s="19">
        <v>162.57599999999999</v>
      </c>
      <c r="I55" s="140">
        <v>278.19999999999987</v>
      </c>
      <c r="J55" s="247">
        <f t="shared" si="13"/>
        <v>2.7408135726512328E-3</v>
      </c>
      <c r="K55" s="215">
        <f t="shared" si="14"/>
        <v>4.584325587701641E-3</v>
      </c>
      <c r="L55" s="52">
        <f t="shared" si="15"/>
        <v>0.71119968507036635</v>
      </c>
      <c r="N55" s="27">
        <f t="shared" ref="N55:N56" si="19">(H55/B55)*10</f>
        <v>3.7531685019738208</v>
      </c>
      <c r="O55" s="152">
        <f t="shared" ref="O55:O56" si="20">(I55/C55)*10</f>
        <v>3.5481525884168486</v>
      </c>
      <c r="P55" s="52">
        <f t="shared" ref="P55:P56" si="21">(O55-N55)/N55</f>
        <v>-5.4624755975958117E-2</v>
      </c>
    </row>
    <row r="56" spans="1:16" ht="20.100000000000001" customHeight="1" x14ac:dyDescent="0.25">
      <c r="A56" s="38" t="s">
        <v>182</v>
      </c>
      <c r="B56" s="19">
        <v>401.23</v>
      </c>
      <c r="C56" s="140">
        <v>599</v>
      </c>
      <c r="D56" s="247">
        <f t="shared" si="11"/>
        <v>1.7990404191109987E-3</v>
      </c>
      <c r="E56" s="215">
        <f t="shared" si="12"/>
        <v>2.6885010655036904E-3</v>
      </c>
      <c r="F56" s="52">
        <f t="shared" si="18"/>
        <v>0.49290930389053655</v>
      </c>
      <c r="H56" s="19">
        <v>156.02200000000002</v>
      </c>
      <c r="I56" s="140">
        <v>234.25800000000001</v>
      </c>
      <c r="J56" s="247">
        <f t="shared" si="13"/>
        <v>2.6303219124113688E-3</v>
      </c>
      <c r="K56" s="215">
        <f t="shared" si="14"/>
        <v>3.8602262527814941E-3</v>
      </c>
      <c r="L56" s="52">
        <f t="shared" si="15"/>
        <v>0.50144210431862157</v>
      </c>
      <c r="N56" s="27">
        <f t="shared" si="19"/>
        <v>3.8885925778231938</v>
      </c>
      <c r="O56" s="152">
        <f t="shared" si="20"/>
        <v>3.9108180300500841</v>
      </c>
      <c r="P56" s="52">
        <f t="shared" si="21"/>
        <v>5.7155517792331868E-3</v>
      </c>
    </row>
    <row r="57" spans="1:16" ht="20.100000000000001" customHeight="1" x14ac:dyDescent="0.25">
      <c r="A57" s="38" t="s">
        <v>193</v>
      </c>
      <c r="B57" s="19">
        <v>585.08000000000004</v>
      </c>
      <c r="C57" s="140">
        <v>568.9</v>
      </c>
      <c r="D57" s="247">
        <f t="shared" si="11"/>
        <v>2.6233894983263045E-3</v>
      </c>
      <c r="E57" s="215">
        <f t="shared" si="12"/>
        <v>2.5534027648832212E-3</v>
      </c>
      <c r="F57" s="52">
        <f t="shared" ref="F57:F58" si="22">(C57-B57)/B57</f>
        <v>-2.7654337868325805E-2</v>
      </c>
      <c r="H57" s="19">
        <v>180.53499999999997</v>
      </c>
      <c r="I57" s="140">
        <v>206.32999999999996</v>
      </c>
      <c r="J57" s="247">
        <f t="shared" si="13"/>
        <v>3.0435782547152731E-3</v>
      </c>
      <c r="K57" s="215">
        <f t="shared" si="14"/>
        <v>3.4000140133374547E-3</v>
      </c>
      <c r="L57" s="52">
        <f t="shared" si="15"/>
        <v>0.14288088182346909</v>
      </c>
      <c r="N57" s="27">
        <f t="shared" si="16"/>
        <v>3.0856464073289116</v>
      </c>
      <c r="O57" s="152">
        <f t="shared" si="17"/>
        <v>3.6268236948497097</v>
      </c>
      <c r="P57" s="52">
        <f t="shared" ref="P57:P58" si="23">(O57-N57)/N57</f>
        <v>0.17538538642516333</v>
      </c>
    </row>
    <row r="58" spans="1:16" ht="20.100000000000001" customHeight="1" x14ac:dyDescent="0.25">
      <c r="A58" s="38" t="s">
        <v>195</v>
      </c>
      <c r="B58" s="19">
        <v>381.6</v>
      </c>
      <c r="C58" s="140">
        <v>401.67999999999989</v>
      </c>
      <c r="D58" s="247">
        <f t="shared" si="11"/>
        <v>1.7110231636038112E-3</v>
      </c>
      <c r="E58" s="215">
        <f t="shared" si="12"/>
        <v>1.8028666243598032E-3</v>
      </c>
      <c r="F58" s="52">
        <f t="shared" si="22"/>
        <v>5.2620545073374922E-2</v>
      </c>
      <c r="H58" s="19">
        <v>151.72299999999993</v>
      </c>
      <c r="I58" s="140">
        <v>133.512</v>
      </c>
      <c r="J58" s="247">
        <f t="shared" si="13"/>
        <v>2.5578465313660244E-3</v>
      </c>
      <c r="K58" s="215">
        <f t="shared" si="14"/>
        <v>2.2000807975025944E-3</v>
      </c>
      <c r="L58" s="52">
        <f t="shared" si="15"/>
        <v>-0.12002794566413752</v>
      </c>
      <c r="N58" s="27">
        <f t="shared" si="16"/>
        <v>3.9759696016771469</v>
      </c>
      <c r="O58" s="152">
        <f t="shared" si="17"/>
        <v>3.3238398725353524</v>
      </c>
      <c r="P58" s="52">
        <f t="shared" si="23"/>
        <v>-0.16401778546463547</v>
      </c>
    </row>
    <row r="59" spans="1:16" ht="20.100000000000001" customHeight="1" x14ac:dyDescent="0.25">
      <c r="A59" s="38" t="s">
        <v>196</v>
      </c>
      <c r="B59" s="19">
        <v>414.01</v>
      </c>
      <c r="C59" s="140">
        <v>312.33999999999997</v>
      </c>
      <c r="D59" s="247">
        <f t="shared" si="11"/>
        <v>1.8563435533637679E-3</v>
      </c>
      <c r="E59" s="215">
        <f t="shared" si="12"/>
        <v>1.4018805055082181E-3</v>
      </c>
      <c r="F59" s="52">
        <f t="shared" ref="F59:F60" si="24">(C59-B59)/B59</f>
        <v>-0.24557377841114952</v>
      </c>
      <c r="H59" s="19">
        <v>109.12700000000001</v>
      </c>
      <c r="I59" s="140">
        <v>99.99799999999999</v>
      </c>
      <c r="J59" s="247">
        <f t="shared" si="13"/>
        <v>1.8397350331088914E-3</v>
      </c>
      <c r="K59" s="215">
        <f t="shared" si="14"/>
        <v>1.647819518759845E-3</v>
      </c>
      <c r="L59" s="52">
        <f t="shared" si="15"/>
        <v>-8.36548241956621E-2</v>
      </c>
      <c r="N59" s="27">
        <f t="shared" si="16"/>
        <v>2.6358542064201353</v>
      </c>
      <c r="O59" s="152">
        <f t="shared" si="17"/>
        <v>3.2015752065057308</v>
      </c>
      <c r="P59" s="52">
        <f t="shared" ref="P59" si="25">(O59-N59)/N59</f>
        <v>0.21462530010486619</v>
      </c>
    </row>
    <row r="60" spans="1:16" ht="20.100000000000001" customHeight="1" x14ac:dyDescent="0.25">
      <c r="A60" s="38" t="s">
        <v>216</v>
      </c>
      <c r="B60" s="19">
        <v>8.19</v>
      </c>
      <c r="C60" s="140">
        <v>197.94</v>
      </c>
      <c r="D60" s="247">
        <f t="shared" si="11"/>
        <v>3.6722431105647828E-5</v>
      </c>
      <c r="E60" s="215">
        <f t="shared" si="12"/>
        <v>8.8841719683773032E-4</v>
      </c>
      <c r="F60" s="52">
        <f t="shared" si="24"/>
        <v>23.168498168498171</v>
      </c>
      <c r="H60" s="19">
        <v>4.6549999999999994</v>
      </c>
      <c r="I60" s="140">
        <v>60.933000000000007</v>
      </c>
      <c r="J60" s="247">
        <f t="shared" si="13"/>
        <v>7.8477064146562141E-5</v>
      </c>
      <c r="K60" s="215">
        <f t="shared" si="14"/>
        <v>1.0040859490849183E-3</v>
      </c>
      <c r="L60" s="52">
        <f t="shared" si="15"/>
        <v>12.089795918367351</v>
      </c>
      <c r="N60" s="27">
        <f t="shared" ref="N60" si="26">(H60/B60)*10</f>
        <v>5.6837606837606831</v>
      </c>
      <c r="O60" s="152">
        <f t="shared" ref="O60" si="27">(I60/C60)*10</f>
        <v>3.0783570779023952</v>
      </c>
      <c r="P60" s="52">
        <f t="shared" ref="P60" si="28">(O60-N60)/N60</f>
        <v>-0.45839431862469132</v>
      </c>
    </row>
    <row r="61" spans="1:16" ht="20.100000000000001" customHeight="1" thickBot="1" x14ac:dyDescent="0.3">
      <c r="A61" s="8" t="s">
        <v>17</v>
      </c>
      <c r="B61" s="19">
        <f>B62-SUM(B39:B60)</f>
        <v>211.92000000001281</v>
      </c>
      <c r="C61" s="140">
        <f>C62-SUM(C39:C60)</f>
        <v>220.46999999997206</v>
      </c>
      <c r="D61" s="247">
        <f t="shared" si="11"/>
        <v>9.5020971915865183E-4</v>
      </c>
      <c r="E61" s="215">
        <f t="shared" si="12"/>
        <v>9.8953894809937146E-4</v>
      </c>
      <c r="F61" s="52">
        <f t="shared" si="18"/>
        <v>4.0345413363338703E-2</v>
      </c>
      <c r="H61" s="19">
        <f>H62-SUM(H39:H60)</f>
        <v>92.372999999999593</v>
      </c>
      <c r="I61" s="140">
        <f>I62-SUM(I39:I60)</f>
        <v>98.174999999988358</v>
      </c>
      <c r="J61" s="247">
        <f t="shared" si="13"/>
        <v>1.5572850368228473E-3</v>
      </c>
      <c r="K61" s="215">
        <f t="shared" si="14"/>
        <v>1.6177791681256488E-3</v>
      </c>
      <c r="L61" s="52">
        <f t="shared" si="15"/>
        <v>6.28105615275978E-2</v>
      </c>
      <c r="N61" s="27">
        <f t="shared" si="16"/>
        <v>4.358861834654304</v>
      </c>
      <c r="O61" s="152">
        <f t="shared" si="17"/>
        <v>4.4529868009253324</v>
      </c>
      <c r="P61" s="52">
        <f t="shared" si="8"/>
        <v>2.1593932049579025E-2</v>
      </c>
    </row>
    <row r="62" spans="1:16" ht="26.25" customHeight="1" thickBot="1" x14ac:dyDescent="0.3">
      <c r="A62" s="12" t="s">
        <v>18</v>
      </c>
      <c r="B62" s="17">
        <v>223024.45</v>
      </c>
      <c r="C62" s="145">
        <v>222800.72999999998</v>
      </c>
      <c r="D62" s="253">
        <f>SUM(D39:D61)</f>
        <v>1</v>
      </c>
      <c r="E62" s="254">
        <f>SUM(E39:E61)</f>
        <v>1</v>
      </c>
      <c r="F62" s="57">
        <f t="shared" si="18"/>
        <v>-1.0031187163561227E-3</v>
      </c>
      <c r="G62" s="1"/>
      <c r="H62" s="17">
        <v>59316.694000000018</v>
      </c>
      <c r="I62" s="145">
        <v>60685.04399999998</v>
      </c>
      <c r="J62" s="253">
        <f>SUM(J39:J61)</f>
        <v>0.99999999999999978</v>
      </c>
      <c r="K62" s="254">
        <f>SUM(K39:K61)</f>
        <v>1</v>
      </c>
      <c r="L62" s="57">
        <f t="shared" si="15"/>
        <v>2.3068547953801366E-2</v>
      </c>
      <c r="M62" s="1"/>
      <c r="N62" s="29">
        <f t="shared" si="16"/>
        <v>2.6596498276310072</v>
      </c>
      <c r="O62" s="146">
        <f t="shared" si="17"/>
        <v>2.7237363180991365</v>
      </c>
      <c r="P62" s="57">
        <f t="shared" si="8"/>
        <v>2.4095837655896294E-2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B5</f>
        <v>jan-set</v>
      </c>
      <c r="C66" s="364"/>
      <c r="D66" s="370" t="str">
        <f>B5</f>
        <v>jan-set</v>
      </c>
      <c r="E66" s="364"/>
      <c r="F66" s="131" t="str">
        <f>F37</f>
        <v>2025/2024</v>
      </c>
      <c r="H66" s="359" t="str">
        <f>B5</f>
        <v>jan-set</v>
      </c>
      <c r="I66" s="364"/>
      <c r="J66" s="370" t="str">
        <f>B5</f>
        <v>jan-set</v>
      </c>
      <c r="K66" s="360"/>
      <c r="L66" s="131" t="str">
        <f>L37</f>
        <v>2025/2024</v>
      </c>
      <c r="N66" s="359" t="str">
        <f>B5</f>
        <v>jan-set</v>
      </c>
      <c r="O66" s="360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165</v>
      </c>
      <c r="B68" s="39">
        <v>64751.819999999978</v>
      </c>
      <c r="C68" s="147">
        <v>63255.800000000025</v>
      </c>
      <c r="D68" s="247">
        <f>B68/$B$96</f>
        <v>0.17622621421211532</v>
      </c>
      <c r="E68" s="246">
        <f>C68/$C$96</f>
        <v>0.16032793218413202</v>
      </c>
      <c r="F68" s="61">
        <f t="shared" ref="F68:F75" si="29">(C68-B68)/B68</f>
        <v>-2.3103906577451469E-2</v>
      </c>
      <c r="H68" s="19">
        <v>27847.349000000002</v>
      </c>
      <c r="I68" s="147">
        <v>28283.413</v>
      </c>
      <c r="J68" s="245">
        <f>H68/$H$96</f>
        <v>0.19512532088470841</v>
      </c>
      <c r="K68" s="246">
        <f>I68/$I$96</f>
        <v>0.19648241521608514</v>
      </c>
      <c r="L68" s="61">
        <f t="shared" ref="L68:L96" si="30">(I68-H68)/H68</f>
        <v>1.565908481988711E-2</v>
      </c>
      <c r="N68" s="41">
        <f t="shared" ref="N68:N96" si="31">(H68/B68)*10</f>
        <v>4.3006279977921871</v>
      </c>
      <c r="O68" s="149">
        <f t="shared" ref="O68:O96" si="32">(I68/C68)*10</f>
        <v>4.4712758355755504</v>
      </c>
      <c r="P68" s="61">
        <f t="shared" si="8"/>
        <v>3.9679748602057377E-2</v>
      </c>
    </row>
    <row r="69" spans="1:16" ht="20.100000000000001" customHeight="1" x14ac:dyDescent="0.25">
      <c r="A69" s="38" t="s">
        <v>164</v>
      </c>
      <c r="B69" s="19">
        <v>75403.41</v>
      </c>
      <c r="C69" s="140">
        <v>78186.180000000008</v>
      </c>
      <c r="D69" s="247">
        <f t="shared" ref="D69:D95" si="33">B69/$B$96</f>
        <v>0.20521519677723288</v>
      </c>
      <c r="E69" s="215">
        <f t="shared" ref="E69:E95" si="34">C69/$C$96</f>
        <v>0.19817042176016011</v>
      </c>
      <c r="F69" s="52">
        <f t="shared" si="29"/>
        <v>3.6905094875682727E-2</v>
      </c>
      <c r="H69" s="19">
        <v>26454.536999999989</v>
      </c>
      <c r="I69" s="140">
        <v>25892.929</v>
      </c>
      <c r="J69" s="214">
        <f t="shared" ref="J69:J96" si="35">H69/$H$96</f>
        <v>0.1853659398954417</v>
      </c>
      <c r="K69" s="215">
        <f t="shared" ref="K69:K96" si="36">I69/$I$96</f>
        <v>0.17987593035319369</v>
      </c>
      <c r="L69" s="52">
        <f t="shared" si="30"/>
        <v>-2.1229175169461083E-2</v>
      </c>
      <c r="N69" s="40">
        <f t="shared" si="31"/>
        <v>3.5084006147732563</v>
      </c>
      <c r="O69" s="143">
        <f t="shared" si="32"/>
        <v>3.3117015053043897</v>
      </c>
      <c r="P69" s="52">
        <f t="shared" si="8"/>
        <v>-5.6065179284429875E-2</v>
      </c>
    </row>
    <row r="70" spans="1:16" ht="20.100000000000001" customHeight="1" x14ac:dyDescent="0.25">
      <c r="A70" s="38" t="s">
        <v>168</v>
      </c>
      <c r="B70" s="19">
        <v>42666.71</v>
      </c>
      <c r="C70" s="140">
        <v>46014.350000000013</v>
      </c>
      <c r="D70" s="247">
        <f t="shared" si="33"/>
        <v>0.11612017664038177</v>
      </c>
      <c r="E70" s="215">
        <f t="shared" si="34"/>
        <v>0.11662781256891723</v>
      </c>
      <c r="F70" s="52">
        <f t="shared" si="29"/>
        <v>7.8460232813826372E-2</v>
      </c>
      <c r="H70" s="19">
        <v>17992.317999999999</v>
      </c>
      <c r="I70" s="140">
        <v>19023.73</v>
      </c>
      <c r="J70" s="214">
        <f t="shared" si="35"/>
        <v>0.12607149151647126</v>
      </c>
      <c r="K70" s="215">
        <f t="shared" si="36"/>
        <v>0.13215620112108448</v>
      </c>
      <c r="L70" s="52">
        <f t="shared" si="30"/>
        <v>5.7325131759009613E-2</v>
      </c>
      <c r="N70" s="40">
        <f t="shared" si="31"/>
        <v>4.2169452484149819</v>
      </c>
      <c r="O70" s="143">
        <f t="shared" si="32"/>
        <v>4.1343037552415698</v>
      </c>
      <c r="P70" s="52">
        <f t="shared" si="8"/>
        <v>-1.959747834157307E-2</v>
      </c>
    </row>
    <row r="71" spans="1:16" ht="20.100000000000001" customHeight="1" x14ac:dyDescent="0.25">
      <c r="A71" s="38" t="s">
        <v>174</v>
      </c>
      <c r="B71" s="19">
        <v>65500.489999999983</v>
      </c>
      <c r="C71" s="140">
        <v>80163.330000000016</v>
      </c>
      <c r="D71" s="247">
        <f t="shared" si="33"/>
        <v>0.17826376743910083</v>
      </c>
      <c r="E71" s="215">
        <f t="shared" si="34"/>
        <v>0.20318169932076099</v>
      </c>
      <c r="F71" s="52">
        <f t="shared" si="29"/>
        <v>0.22385847800527961</v>
      </c>
      <c r="H71" s="19">
        <v>21576.831999999991</v>
      </c>
      <c r="I71" s="140">
        <v>16500.470999999994</v>
      </c>
      <c r="J71" s="214">
        <f t="shared" si="35"/>
        <v>0.15118804550032544</v>
      </c>
      <c r="K71" s="215">
        <f t="shared" si="36"/>
        <v>0.11462733985756848</v>
      </c>
      <c r="L71" s="52">
        <f t="shared" si="30"/>
        <v>-0.23526906081485915</v>
      </c>
      <c r="N71" s="40">
        <f t="shared" si="31"/>
        <v>3.2941481811815447</v>
      </c>
      <c r="O71" s="143">
        <f t="shared" si="32"/>
        <v>2.0583564829455052</v>
      </c>
      <c r="P71" s="52">
        <f t="shared" si="8"/>
        <v>-0.37514757389960091</v>
      </c>
    </row>
    <row r="72" spans="1:16" ht="20.100000000000001" customHeight="1" x14ac:dyDescent="0.25">
      <c r="A72" s="38" t="s">
        <v>166</v>
      </c>
      <c r="B72" s="19">
        <v>40591.870000000003</v>
      </c>
      <c r="C72" s="140">
        <v>43118.260000000009</v>
      </c>
      <c r="D72" s="247">
        <f t="shared" si="33"/>
        <v>0.11047336704806661</v>
      </c>
      <c r="E72" s="215">
        <f t="shared" si="34"/>
        <v>0.10928739285848525</v>
      </c>
      <c r="F72" s="52">
        <f t="shared" si="29"/>
        <v>6.2238817773115809E-2</v>
      </c>
      <c r="H72" s="19">
        <v>15188.169</v>
      </c>
      <c r="I72" s="140">
        <v>15798.731999999998</v>
      </c>
      <c r="J72" s="214">
        <f t="shared" si="35"/>
        <v>0.10642292556380072</v>
      </c>
      <c r="K72" s="215">
        <f t="shared" si="36"/>
        <v>0.10975241993290029</v>
      </c>
      <c r="L72" s="52">
        <f t="shared" si="30"/>
        <v>4.0199908231202737E-2</v>
      </c>
      <c r="N72" s="40">
        <f t="shared" si="31"/>
        <v>3.741677582235063</v>
      </c>
      <c r="O72" s="143">
        <f t="shared" si="32"/>
        <v>3.664046740290539</v>
      </c>
      <c r="P72" s="52">
        <f t="shared" ref="P72:P75" si="37">(O72-N72)/N72</f>
        <v>-2.0747603244358582E-2</v>
      </c>
    </row>
    <row r="73" spans="1:16" ht="20.100000000000001" customHeight="1" x14ac:dyDescent="0.25">
      <c r="A73" s="38" t="s">
        <v>175</v>
      </c>
      <c r="B73" s="19">
        <v>19715.340000000007</v>
      </c>
      <c r="C73" s="140">
        <v>18178.249999999993</v>
      </c>
      <c r="D73" s="247">
        <f t="shared" si="33"/>
        <v>5.3656557145493174E-2</v>
      </c>
      <c r="E73" s="215">
        <f t="shared" si="34"/>
        <v>4.6074529659354491E-2</v>
      </c>
      <c r="F73" s="52">
        <f t="shared" si="29"/>
        <v>-7.7964163945436094E-2</v>
      </c>
      <c r="H73" s="19">
        <v>8983.4680000000008</v>
      </c>
      <c r="I73" s="140">
        <v>9255.5769999999993</v>
      </c>
      <c r="J73" s="214">
        <f t="shared" si="35"/>
        <v>6.2946820401378584E-2</v>
      </c>
      <c r="K73" s="215">
        <f t="shared" si="36"/>
        <v>6.4297690069386168E-2</v>
      </c>
      <c r="L73" s="52">
        <f t="shared" si="30"/>
        <v>3.0289972647534174E-2</v>
      </c>
      <c r="N73" s="40">
        <f t="shared" si="31"/>
        <v>4.5565879158056601</v>
      </c>
      <c r="O73" s="143">
        <f t="shared" si="32"/>
        <v>5.091566569939352</v>
      </c>
      <c r="P73" s="52">
        <f t="shared" si="37"/>
        <v>0.11740773228098708</v>
      </c>
    </row>
    <row r="74" spans="1:16" ht="20.100000000000001" customHeight="1" x14ac:dyDescent="0.25">
      <c r="A74" s="38" t="s">
        <v>167</v>
      </c>
      <c r="B74" s="19">
        <v>7119.9400000000014</v>
      </c>
      <c r="C74" s="140">
        <v>11781.820000000002</v>
      </c>
      <c r="D74" s="247">
        <f t="shared" si="33"/>
        <v>1.9377371502722378E-2</v>
      </c>
      <c r="E74" s="215">
        <f t="shared" si="34"/>
        <v>2.9862160275668792E-2</v>
      </c>
      <c r="F74" s="52">
        <f t="shared" si="29"/>
        <v>0.65476394463998278</v>
      </c>
      <c r="H74" s="19">
        <v>3414.9660000000003</v>
      </c>
      <c r="I74" s="140">
        <v>6313.3339999999998</v>
      </c>
      <c r="J74" s="214">
        <f t="shared" si="35"/>
        <v>2.39285375624218E-2</v>
      </c>
      <c r="K74" s="215">
        <f t="shared" si="36"/>
        <v>4.3858183324121024E-2</v>
      </c>
      <c r="L74" s="52">
        <f t="shared" si="30"/>
        <v>0.84872528745527753</v>
      </c>
      <c r="N74" s="40">
        <f t="shared" si="31"/>
        <v>4.7963409804015198</v>
      </c>
      <c r="O74" s="143">
        <f t="shared" si="32"/>
        <v>5.3585388335588213</v>
      </c>
      <c r="P74" s="52">
        <f t="shared" si="37"/>
        <v>0.1172139044022341</v>
      </c>
    </row>
    <row r="75" spans="1:16" ht="20.100000000000001" customHeight="1" x14ac:dyDescent="0.25">
      <c r="A75" s="38" t="s">
        <v>179</v>
      </c>
      <c r="B75" s="19">
        <v>7557.01</v>
      </c>
      <c r="C75" s="140">
        <v>8377.69</v>
      </c>
      <c r="D75" s="247">
        <f t="shared" si="33"/>
        <v>2.0566885425971008E-2</v>
      </c>
      <c r="E75" s="215">
        <f t="shared" si="34"/>
        <v>2.123406413608998E-2</v>
      </c>
      <c r="F75" s="52">
        <f t="shared" si="29"/>
        <v>0.10859850655219462</v>
      </c>
      <c r="H75" s="19">
        <v>3420.3999999999992</v>
      </c>
      <c r="I75" s="140">
        <v>4088.6769999999992</v>
      </c>
      <c r="J75" s="214">
        <f t="shared" si="35"/>
        <v>2.3966613394835409E-2</v>
      </c>
      <c r="K75" s="215">
        <f t="shared" si="36"/>
        <v>2.8403684237063513E-2</v>
      </c>
      <c r="L75" s="52">
        <f t="shared" si="30"/>
        <v>0.19537978014267343</v>
      </c>
      <c r="N75" s="40">
        <f t="shared" si="31"/>
        <v>4.5261287202213563</v>
      </c>
      <c r="O75" s="143">
        <f t="shared" si="32"/>
        <v>4.8804348215319484</v>
      </c>
      <c r="P75" s="52">
        <f t="shared" si="37"/>
        <v>7.8280164620078307E-2</v>
      </c>
    </row>
    <row r="76" spans="1:16" ht="20.100000000000001" customHeight="1" x14ac:dyDescent="0.25">
      <c r="A76" s="38" t="s">
        <v>178</v>
      </c>
      <c r="B76" s="19">
        <v>1203.08</v>
      </c>
      <c r="C76" s="140">
        <v>1226.47</v>
      </c>
      <c r="D76" s="247">
        <f t="shared" si="33"/>
        <v>3.274259067842599E-3</v>
      </c>
      <c r="E76" s="215">
        <f t="shared" si="34"/>
        <v>3.1086066255722375E-3</v>
      </c>
      <c r="F76" s="52">
        <f t="shared" ref="F76:F81" si="38">(C76-B76)/B76</f>
        <v>1.9441766133590537E-2</v>
      </c>
      <c r="H76" s="19">
        <v>2521.3940000000002</v>
      </c>
      <c r="I76" s="140">
        <v>2757.8629999999994</v>
      </c>
      <c r="J76" s="214">
        <f t="shared" si="35"/>
        <v>1.7667312365237296E-2</v>
      </c>
      <c r="K76" s="215">
        <f t="shared" si="36"/>
        <v>1.9158634888762474E-2</v>
      </c>
      <c r="L76" s="52">
        <f t="shared" si="30"/>
        <v>9.3785025267768191E-2</v>
      </c>
      <c r="N76" s="40">
        <f t="shared" si="31"/>
        <v>20.957824916048811</v>
      </c>
      <c r="O76" s="143">
        <f t="shared" si="32"/>
        <v>22.486183926227298</v>
      </c>
      <c r="P76" s="52">
        <f t="shared" ref="P76:P81" si="39">(O76-N76)/N76</f>
        <v>7.2925459407198343E-2</v>
      </c>
    </row>
    <row r="77" spans="1:16" ht="20.100000000000001" customHeight="1" x14ac:dyDescent="0.25">
      <c r="A77" s="38" t="s">
        <v>185</v>
      </c>
      <c r="B77" s="19">
        <v>8330.83</v>
      </c>
      <c r="C77" s="140">
        <v>10733.289999999999</v>
      </c>
      <c r="D77" s="247">
        <f t="shared" si="33"/>
        <v>2.2672885984435915E-2</v>
      </c>
      <c r="E77" s="215">
        <f t="shared" si="34"/>
        <v>2.7204559759462715E-2</v>
      </c>
      <c r="F77" s="52">
        <f t="shared" si="38"/>
        <v>0.28838182990170236</v>
      </c>
      <c r="H77" s="19">
        <v>1676.6660000000004</v>
      </c>
      <c r="I77" s="140">
        <v>2196.8900000000003</v>
      </c>
      <c r="J77" s="214">
        <f t="shared" si="35"/>
        <v>1.1748335228121016E-2</v>
      </c>
      <c r="K77" s="215">
        <f t="shared" si="36"/>
        <v>1.5261604148129696E-2</v>
      </c>
      <c r="L77" s="52">
        <f t="shared" si="30"/>
        <v>0.31027288678842407</v>
      </c>
      <c r="N77" s="40">
        <f t="shared" si="31"/>
        <v>2.012603786177368</v>
      </c>
      <c r="O77" s="143">
        <f t="shared" si="32"/>
        <v>2.0468001889448626</v>
      </c>
      <c r="P77" s="52">
        <f t="shared" si="39"/>
        <v>1.6991125129723322E-2</v>
      </c>
    </row>
    <row r="78" spans="1:16" ht="20.100000000000001" customHeight="1" x14ac:dyDescent="0.25">
      <c r="A78" s="38" t="s">
        <v>183</v>
      </c>
      <c r="B78" s="19">
        <v>5422.2699999999986</v>
      </c>
      <c r="C78" s="140">
        <v>6072.7599999999984</v>
      </c>
      <c r="D78" s="247">
        <f t="shared" si="33"/>
        <v>1.4757054157488184E-2</v>
      </c>
      <c r="E78" s="215">
        <f t="shared" si="34"/>
        <v>1.5391996519694778E-2</v>
      </c>
      <c r="F78" s="52">
        <f t="shared" si="38"/>
        <v>0.11996636095214734</v>
      </c>
      <c r="H78" s="19">
        <v>1949.9699999999998</v>
      </c>
      <c r="I78" s="140">
        <v>2122.8389999999999</v>
      </c>
      <c r="J78" s="214">
        <f t="shared" si="35"/>
        <v>1.366336601611718E-2</v>
      </c>
      <c r="K78" s="215">
        <f t="shared" si="36"/>
        <v>1.4747178278480712E-2</v>
      </c>
      <c r="L78" s="52">
        <f t="shared" si="30"/>
        <v>8.8652133109740225E-2</v>
      </c>
      <c r="N78" s="40">
        <f t="shared" si="31"/>
        <v>3.5962244594975914</v>
      </c>
      <c r="O78" s="143">
        <f t="shared" si="32"/>
        <v>3.4956741251095065</v>
      </c>
      <c r="P78" s="52">
        <f t="shared" si="39"/>
        <v>-2.7959971776103276E-2</v>
      </c>
    </row>
    <row r="79" spans="1:16" ht="20.100000000000001" customHeight="1" x14ac:dyDescent="0.25">
      <c r="A79" s="38" t="s">
        <v>187</v>
      </c>
      <c r="B79" s="19">
        <v>2954.4100000000008</v>
      </c>
      <c r="C79" s="140">
        <v>3302.1699999999996</v>
      </c>
      <c r="D79" s="247">
        <f t="shared" si="33"/>
        <v>8.0406155306586898E-3</v>
      </c>
      <c r="E79" s="215">
        <f t="shared" si="34"/>
        <v>8.3696686757653051E-3</v>
      </c>
      <c r="F79" s="52">
        <f t="shared" si="38"/>
        <v>0.11770878111027203</v>
      </c>
      <c r="H79" s="19">
        <v>1548.9669999999999</v>
      </c>
      <c r="I79" s="140">
        <v>1791.85</v>
      </c>
      <c r="J79" s="214">
        <f t="shared" si="35"/>
        <v>1.0853553166401013E-2</v>
      </c>
      <c r="K79" s="215">
        <f t="shared" si="36"/>
        <v>1.2447826424093237E-2</v>
      </c>
      <c r="L79" s="52">
        <f t="shared" si="30"/>
        <v>0.1568032114305857</v>
      </c>
      <c r="N79" s="40">
        <f t="shared" si="31"/>
        <v>5.2428979051654965</v>
      </c>
      <c r="O79" s="143">
        <f t="shared" si="32"/>
        <v>5.4262802944730284</v>
      </c>
      <c r="P79" s="52">
        <f t="shared" si="39"/>
        <v>3.4977295500424839E-2</v>
      </c>
    </row>
    <row r="80" spans="1:16" ht="20.100000000000001" customHeight="1" x14ac:dyDescent="0.25">
      <c r="A80" s="38" t="s">
        <v>201</v>
      </c>
      <c r="B80" s="19">
        <v>1577.5199999999995</v>
      </c>
      <c r="C80" s="140">
        <v>1713.02</v>
      </c>
      <c r="D80" s="247">
        <f t="shared" si="33"/>
        <v>4.293321445542321E-3</v>
      </c>
      <c r="E80" s="215">
        <f t="shared" si="34"/>
        <v>4.3418145749490435E-3</v>
      </c>
      <c r="F80" s="52">
        <f t="shared" si="38"/>
        <v>8.5894315127542281E-2</v>
      </c>
      <c r="H80" s="19">
        <v>1319.8500000000001</v>
      </c>
      <c r="I80" s="140">
        <v>1311.7379999999998</v>
      </c>
      <c r="J80" s="214">
        <f t="shared" si="35"/>
        <v>9.2481390156629404E-3</v>
      </c>
      <c r="K80" s="215">
        <f t="shared" si="36"/>
        <v>9.112530032026795E-3</v>
      </c>
      <c r="L80" s="52">
        <f t="shared" si="30"/>
        <v>-6.1461529719288605E-3</v>
      </c>
      <c r="N80" s="40">
        <f t="shared" si="31"/>
        <v>8.3666134185303562</v>
      </c>
      <c r="O80" s="143">
        <f t="shared" si="32"/>
        <v>7.6574587570489534</v>
      </c>
      <c r="P80" s="52">
        <f t="shared" si="39"/>
        <v>-8.476006073266977E-2</v>
      </c>
    </row>
    <row r="81" spans="1:16" ht="20.100000000000001" customHeight="1" x14ac:dyDescent="0.25">
      <c r="A81" s="38" t="s">
        <v>210</v>
      </c>
      <c r="B81" s="19">
        <v>4325.87</v>
      </c>
      <c r="C81" s="140">
        <v>2898.83</v>
      </c>
      <c r="D81" s="247">
        <f t="shared" si="33"/>
        <v>1.1773131523928802E-2</v>
      </c>
      <c r="E81" s="215">
        <f t="shared" si="34"/>
        <v>7.3473645049675646E-3</v>
      </c>
      <c r="F81" s="52">
        <f t="shared" si="38"/>
        <v>-0.32988508669932293</v>
      </c>
      <c r="H81" s="19">
        <v>1335.0059999999994</v>
      </c>
      <c r="I81" s="140">
        <v>792.07299999999998</v>
      </c>
      <c r="J81" s="214">
        <f t="shared" si="35"/>
        <v>9.3543365342607966E-3</v>
      </c>
      <c r="K81" s="215">
        <f t="shared" si="36"/>
        <v>5.5024623820134509E-3</v>
      </c>
      <c r="L81" s="52">
        <f t="shared" si="30"/>
        <v>-0.40668955794955203</v>
      </c>
      <c r="N81" s="40">
        <f t="shared" si="31"/>
        <v>3.0860982877432734</v>
      </c>
      <c r="O81" s="143">
        <f t="shared" si="32"/>
        <v>2.7323885843598972</v>
      </c>
      <c r="P81" s="52">
        <f t="shared" si="39"/>
        <v>-0.11461388147881332</v>
      </c>
    </row>
    <row r="82" spans="1:16" ht="20.100000000000001" customHeight="1" x14ac:dyDescent="0.25">
      <c r="A82" s="38" t="s">
        <v>207</v>
      </c>
      <c r="B82" s="19">
        <v>1258.2600000000002</v>
      </c>
      <c r="C82" s="140">
        <v>1964.7900000000002</v>
      </c>
      <c r="D82" s="247">
        <f t="shared" si="33"/>
        <v>3.4244349625159004E-3</v>
      </c>
      <c r="E82" s="215">
        <f t="shared" si="34"/>
        <v>4.9799499472943298E-3</v>
      </c>
      <c r="F82" s="52">
        <f t="shared" ref="F82:F93" si="40">(C82-B82)/B82</f>
        <v>0.56151351866863752</v>
      </c>
      <c r="H82" s="19">
        <v>447.71899999999988</v>
      </c>
      <c r="I82" s="140">
        <v>754.92599999999982</v>
      </c>
      <c r="J82" s="214">
        <f t="shared" si="35"/>
        <v>3.1371500942937417E-3</v>
      </c>
      <c r="K82" s="215">
        <f t="shared" si="36"/>
        <v>5.2444053972347067E-3</v>
      </c>
      <c r="L82" s="52">
        <f t="shared" si="30"/>
        <v>0.68616029250489707</v>
      </c>
      <c r="N82" s="40">
        <f t="shared" si="31"/>
        <v>3.5582391556594013</v>
      </c>
      <c r="O82" s="143">
        <f t="shared" si="32"/>
        <v>3.8422732200387815</v>
      </c>
      <c r="P82" s="52">
        <f t="shared" ref="P82:P87" si="41">(O82-N82)/N82</f>
        <v>7.9824332191843331E-2</v>
      </c>
    </row>
    <row r="83" spans="1:16" ht="20.100000000000001" customHeight="1" x14ac:dyDescent="0.25">
      <c r="A83" s="38" t="s">
        <v>202</v>
      </c>
      <c r="B83" s="19">
        <v>1377.0399999999997</v>
      </c>
      <c r="C83" s="140">
        <v>1549.4299999999996</v>
      </c>
      <c r="D83" s="247">
        <f t="shared" si="33"/>
        <v>3.7477023196977521E-3</v>
      </c>
      <c r="E83" s="215">
        <f t="shared" si="34"/>
        <v>3.9271799260156308E-3</v>
      </c>
      <c r="F83" s="52">
        <f t="shared" si="40"/>
        <v>0.12518881078254801</v>
      </c>
      <c r="H83" s="19">
        <v>601.90900000000011</v>
      </c>
      <c r="I83" s="140">
        <v>667.34000000000026</v>
      </c>
      <c r="J83" s="214">
        <f t="shared" si="35"/>
        <v>4.2175535907706674E-3</v>
      </c>
      <c r="K83" s="215">
        <f t="shared" si="36"/>
        <v>4.6359530573733205E-3</v>
      </c>
      <c r="L83" s="52">
        <f t="shared" si="30"/>
        <v>0.10870580104301504</v>
      </c>
      <c r="N83" s="40">
        <f t="shared" si="31"/>
        <v>4.3710349735664922</v>
      </c>
      <c r="O83" s="143">
        <f t="shared" si="32"/>
        <v>4.3070032205391691</v>
      </c>
      <c r="P83" s="52">
        <f t="shared" si="41"/>
        <v>-1.4649105627054087E-2</v>
      </c>
    </row>
    <row r="84" spans="1:16" ht="20.100000000000001" customHeight="1" x14ac:dyDescent="0.25">
      <c r="A84" s="38" t="s">
        <v>209</v>
      </c>
      <c r="B84" s="19">
        <v>220.04999999999995</v>
      </c>
      <c r="C84" s="140">
        <v>231.52000000000004</v>
      </c>
      <c r="D84" s="247">
        <f t="shared" si="33"/>
        <v>5.9888013089633586E-4</v>
      </c>
      <c r="E84" s="215">
        <f t="shared" si="34"/>
        <v>5.86809792292094E-4</v>
      </c>
      <c r="F84" s="52">
        <f t="shared" si="40"/>
        <v>5.2124517155192396E-2</v>
      </c>
      <c r="H84" s="19">
        <v>329.41600000000005</v>
      </c>
      <c r="I84" s="140">
        <v>655.77099999999996</v>
      </c>
      <c r="J84" s="214">
        <f t="shared" si="35"/>
        <v>2.3082054490916569E-3</v>
      </c>
      <c r="K84" s="215">
        <f t="shared" si="36"/>
        <v>4.5555842185194331E-3</v>
      </c>
      <c r="L84" s="52">
        <f t="shared" si="30"/>
        <v>0.99070779804259612</v>
      </c>
      <c r="N84" s="40">
        <f t="shared" si="31"/>
        <v>14.970052260849814</v>
      </c>
      <c r="O84" s="143">
        <f t="shared" si="32"/>
        <v>28.324593987560466</v>
      </c>
      <c r="P84" s="52">
        <f t="shared" si="41"/>
        <v>0.89208384139285213</v>
      </c>
    </row>
    <row r="85" spans="1:16" ht="20.100000000000001" customHeight="1" x14ac:dyDescent="0.25">
      <c r="A85" s="38" t="s">
        <v>205</v>
      </c>
      <c r="B85" s="19">
        <v>1677.8400000000004</v>
      </c>
      <c r="C85" s="140">
        <v>1651.8299999999997</v>
      </c>
      <c r="D85" s="247">
        <f t="shared" si="33"/>
        <v>4.5663487335746815E-3</v>
      </c>
      <c r="E85" s="215">
        <f t="shared" si="34"/>
        <v>4.1867226123093008E-3</v>
      </c>
      <c r="F85" s="52">
        <f t="shared" si="40"/>
        <v>-1.5502074095265739E-2</v>
      </c>
      <c r="H85" s="19">
        <v>647.15700000000004</v>
      </c>
      <c r="I85" s="140">
        <v>601.14599999999996</v>
      </c>
      <c r="J85" s="214">
        <f t="shared" si="35"/>
        <v>4.5346046148875873E-3</v>
      </c>
      <c r="K85" s="215">
        <f t="shared" si="36"/>
        <v>4.1761090847659979E-3</v>
      </c>
      <c r="L85" s="52">
        <f t="shared" si="30"/>
        <v>-7.1097121718532094E-2</v>
      </c>
      <c r="N85" s="40">
        <f t="shared" si="31"/>
        <v>3.857084108139035</v>
      </c>
      <c r="O85" s="143">
        <f t="shared" si="32"/>
        <v>3.6392728065236741</v>
      </c>
      <c r="P85" s="52">
        <f t="shared" si="41"/>
        <v>-5.6470456829226474E-2</v>
      </c>
    </row>
    <row r="86" spans="1:16" ht="20.100000000000001" customHeight="1" x14ac:dyDescent="0.25">
      <c r="A86" s="38" t="s">
        <v>199</v>
      </c>
      <c r="B86" s="19">
        <v>645.39999999999975</v>
      </c>
      <c r="C86" s="140">
        <v>946.62000000000012</v>
      </c>
      <c r="D86" s="247">
        <f t="shared" si="33"/>
        <v>1.7564973255191779E-3</v>
      </c>
      <c r="E86" s="215">
        <f t="shared" si="34"/>
        <v>2.3992997822198598E-3</v>
      </c>
      <c r="F86" s="52">
        <f t="shared" si="40"/>
        <v>0.466718314223738</v>
      </c>
      <c r="H86" s="19">
        <v>274.52899999999994</v>
      </c>
      <c r="I86" s="140">
        <v>387.87499999999989</v>
      </c>
      <c r="J86" s="214">
        <f t="shared" si="35"/>
        <v>1.9236143166503244E-3</v>
      </c>
      <c r="K86" s="215">
        <f t="shared" si="36"/>
        <v>2.6945339588945296E-3</v>
      </c>
      <c r="L86" s="52">
        <f t="shared" si="30"/>
        <v>0.41287441399633545</v>
      </c>
      <c r="N86" s="40">
        <f t="shared" si="31"/>
        <v>4.253625658506353</v>
      </c>
      <c r="O86" s="143">
        <f t="shared" si="32"/>
        <v>4.0974731148718577</v>
      </c>
      <c r="P86" s="52">
        <f t="shared" si="41"/>
        <v>-3.6710457424062024E-2</v>
      </c>
    </row>
    <row r="87" spans="1:16" ht="20.100000000000001" customHeight="1" x14ac:dyDescent="0.25">
      <c r="A87" s="38" t="s">
        <v>200</v>
      </c>
      <c r="B87" s="19">
        <v>831.41999999999985</v>
      </c>
      <c r="C87" s="140">
        <v>896.30000000000018</v>
      </c>
      <c r="D87" s="247">
        <f t="shared" si="33"/>
        <v>2.2627626377179351E-3</v>
      </c>
      <c r="E87" s="215">
        <f t="shared" si="34"/>
        <v>2.2717588840333613E-3</v>
      </c>
      <c r="F87" s="52">
        <f t="shared" si="40"/>
        <v>7.8035168747444553E-2</v>
      </c>
      <c r="H87" s="19">
        <v>310.04799999999983</v>
      </c>
      <c r="I87" s="140">
        <v>369.74499999999989</v>
      </c>
      <c r="J87" s="214">
        <f t="shared" si="35"/>
        <v>2.1724946058478325E-3</v>
      </c>
      <c r="K87" s="215">
        <f t="shared" si="36"/>
        <v>2.5685864225110096E-3</v>
      </c>
      <c r="L87" s="52">
        <f t="shared" si="30"/>
        <v>0.19254115491794849</v>
      </c>
      <c r="N87" s="40">
        <f t="shared" si="31"/>
        <v>3.7291381010800784</v>
      </c>
      <c r="O87" s="143">
        <f t="shared" si="32"/>
        <v>4.1252370857971643</v>
      </c>
      <c r="P87" s="52">
        <f t="shared" si="41"/>
        <v>0.1062173011512668</v>
      </c>
    </row>
    <row r="88" spans="1:16" ht="20.100000000000001" customHeight="1" x14ac:dyDescent="0.25">
      <c r="A88" s="38" t="s">
        <v>208</v>
      </c>
      <c r="B88" s="19">
        <v>1721.98</v>
      </c>
      <c r="C88" s="140">
        <v>1801.3799999999999</v>
      </c>
      <c r="D88" s="247">
        <f t="shared" si="33"/>
        <v>4.6864785630578174E-3</v>
      </c>
      <c r="E88" s="215">
        <f t="shared" si="34"/>
        <v>4.5657715257391672E-3</v>
      </c>
      <c r="F88" s="52">
        <f t="shared" si="40"/>
        <v>4.6109710914180105E-2</v>
      </c>
      <c r="H88" s="19">
        <v>368.72800000000001</v>
      </c>
      <c r="I88" s="140">
        <v>355.85399999999998</v>
      </c>
      <c r="J88" s="214">
        <f t="shared" si="35"/>
        <v>2.5836631457872975E-3</v>
      </c>
      <c r="K88" s="215">
        <f t="shared" si="36"/>
        <v>2.4720868511980774E-3</v>
      </c>
      <c r="L88" s="52">
        <f t="shared" si="30"/>
        <v>-3.4914625414940073E-2</v>
      </c>
      <c r="N88" s="40">
        <f t="shared" ref="N88:N93" si="42">(H88/B88)*10</f>
        <v>2.1413024541516164</v>
      </c>
      <c r="O88" s="143">
        <f t="shared" ref="O88:O93" si="43">(I88/C88)*10</f>
        <v>1.975452153349099</v>
      </c>
      <c r="P88" s="52">
        <f t="shared" ref="P88:P93" si="44">(O88-N88)/N88</f>
        <v>-7.7453000850469411E-2</v>
      </c>
    </row>
    <row r="89" spans="1:16" ht="20.100000000000001" customHeight="1" x14ac:dyDescent="0.25">
      <c r="A89" s="38" t="s">
        <v>206</v>
      </c>
      <c r="B89" s="19">
        <v>2610.3500000000004</v>
      </c>
      <c r="C89" s="140">
        <v>1947.4399999999998</v>
      </c>
      <c r="D89" s="247">
        <f t="shared" si="33"/>
        <v>7.104234263509434E-3</v>
      </c>
      <c r="E89" s="215">
        <f t="shared" si="34"/>
        <v>4.9359746972240633E-3</v>
      </c>
      <c r="F89" s="52">
        <f t="shared" si="40"/>
        <v>-0.25395445055260807</v>
      </c>
      <c r="H89" s="19">
        <v>254.72300000000001</v>
      </c>
      <c r="I89" s="140">
        <v>337.82299999999998</v>
      </c>
      <c r="J89" s="214">
        <f t="shared" si="35"/>
        <v>1.784834423977506E-3</v>
      </c>
      <c r="K89" s="215">
        <f t="shared" si="36"/>
        <v>2.3468270592217257E-3</v>
      </c>
      <c r="L89" s="52">
        <f t="shared" ref="L89" si="45">(I89-H89)/H89</f>
        <v>0.32623673559121069</v>
      </c>
      <c r="N89" s="40">
        <f t="shared" ref="N89" si="46">(H89/B89)*10</f>
        <v>0.97581933457199221</v>
      </c>
      <c r="O89" s="143">
        <f t="shared" ref="O89" si="47">(I89/C89)*10</f>
        <v>1.7347029947007353</v>
      </c>
      <c r="P89" s="52">
        <f t="shared" ref="P89" si="48">(O89-N89)/N89</f>
        <v>0.77768869015246544</v>
      </c>
    </row>
    <row r="90" spans="1:16" ht="20.100000000000001" customHeight="1" x14ac:dyDescent="0.25">
      <c r="A90" s="38" t="s">
        <v>219</v>
      </c>
      <c r="B90" s="19">
        <v>1159.21</v>
      </c>
      <c r="C90" s="140">
        <v>1105.31</v>
      </c>
      <c r="D90" s="247">
        <f t="shared" si="33"/>
        <v>3.1548640606059606E-3</v>
      </c>
      <c r="E90" s="215">
        <f t="shared" si="34"/>
        <v>2.8015149080786723E-3</v>
      </c>
      <c r="F90" s="52">
        <f t="shared" si="40"/>
        <v>-4.6497183426644086E-2</v>
      </c>
      <c r="H90" s="19">
        <v>374.89500000000004</v>
      </c>
      <c r="I90" s="140">
        <v>318.48499999999996</v>
      </c>
      <c r="J90" s="214">
        <f t="shared" si="35"/>
        <v>2.6268750814690748E-3</v>
      </c>
      <c r="K90" s="215">
        <f t="shared" si="36"/>
        <v>2.2124876516881067E-3</v>
      </c>
      <c r="L90" s="52">
        <f t="shared" si="30"/>
        <v>-0.1504687979300873</v>
      </c>
      <c r="N90" s="40">
        <f t="shared" si="42"/>
        <v>3.2340559518982759</v>
      </c>
      <c r="O90" s="143">
        <f t="shared" si="43"/>
        <v>2.8814088355303036</v>
      </c>
      <c r="P90" s="52">
        <f t="shared" si="44"/>
        <v>-0.10904174869361211</v>
      </c>
    </row>
    <row r="91" spans="1:16" ht="20.100000000000001" customHeight="1" x14ac:dyDescent="0.25">
      <c r="A91" s="38" t="s">
        <v>214</v>
      </c>
      <c r="B91" s="19">
        <v>2.0299999999999998</v>
      </c>
      <c r="C91" s="140">
        <v>489.38</v>
      </c>
      <c r="D91" s="247">
        <f t="shared" si="33"/>
        <v>5.5247746681188913E-6</v>
      </c>
      <c r="E91" s="215">
        <f t="shared" si="34"/>
        <v>1.2403808576015242E-3</v>
      </c>
      <c r="F91" s="52">
        <f t="shared" si="40"/>
        <v>240.0738916256158</v>
      </c>
      <c r="H91" s="19">
        <v>0.85699999999999998</v>
      </c>
      <c r="I91" s="140">
        <v>314.88899999999995</v>
      </c>
      <c r="J91" s="214">
        <f t="shared" si="35"/>
        <v>6.0049665768255022E-6</v>
      </c>
      <c r="K91" s="215">
        <f t="shared" si="36"/>
        <v>2.1875065518075143E-3</v>
      </c>
      <c r="L91" s="52">
        <f t="shared" si="30"/>
        <v>366.4317386231038</v>
      </c>
      <c r="N91" s="40">
        <f t="shared" si="42"/>
        <v>4.2216748768472909</v>
      </c>
      <c r="O91" s="143">
        <f t="shared" si="43"/>
        <v>6.4344476684784819</v>
      </c>
      <c r="P91" s="52">
        <f t="shared" si="44"/>
        <v>0.52414571377028207</v>
      </c>
    </row>
    <row r="92" spans="1:16" ht="20.100000000000001" customHeight="1" x14ac:dyDescent="0.25">
      <c r="A92" s="38" t="s">
        <v>204</v>
      </c>
      <c r="B92" s="19">
        <v>1293.78</v>
      </c>
      <c r="C92" s="140">
        <v>587.3900000000001</v>
      </c>
      <c r="D92" s="247">
        <f t="shared" si="33"/>
        <v>3.5211049113886006E-3</v>
      </c>
      <c r="E92" s="215">
        <f t="shared" si="34"/>
        <v>1.4887966650589716E-3</v>
      </c>
      <c r="F92" s="52">
        <f t="shared" si="40"/>
        <v>-0.54598927174635559</v>
      </c>
      <c r="H92" s="19">
        <v>366.83199999999999</v>
      </c>
      <c r="I92" s="140">
        <v>248.136</v>
      </c>
      <c r="J92" s="214">
        <f t="shared" si="35"/>
        <v>2.5703779455193147E-3</v>
      </c>
      <c r="K92" s="215">
        <f t="shared" si="36"/>
        <v>1.7237792547193122E-3</v>
      </c>
      <c r="L92" s="52">
        <f t="shared" si="30"/>
        <v>-0.32357046277314955</v>
      </c>
      <c r="N92" s="40">
        <f t="shared" si="42"/>
        <v>2.8353506778586777</v>
      </c>
      <c r="O92" s="143">
        <f t="shared" si="43"/>
        <v>4.2243824375627774</v>
      </c>
      <c r="P92" s="52">
        <f t="shared" si="44"/>
        <v>0.48989769433145697</v>
      </c>
    </row>
    <row r="93" spans="1:16" ht="20.100000000000001" customHeight="1" x14ac:dyDescent="0.25">
      <c r="A93" s="38" t="s">
        <v>220</v>
      </c>
      <c r="B93" s="19">
        <v>467.08000000000004</v>
      </c>
      <c r="C93" s="140">
        <v>228.75</v>
      </c>
      <c r="D93" s="247">
        <f t="shared" si="33"/>
        <v>1.2711880551650109E-3</v>
      </c>
      <c r="E93" s="215">
        <f t="shared" si="34"/>
        <v>5.7978895986012641E-4</v>
      </c>
      <c r="F93" s="52">
        <f t="shared" si="40"/>
        <v>-0.51025520253489776</v>
      </c>
      <c r="H93" s="19">
        <v>388.85500000000008</v>
      </c>
      <c r="I93" s="140">
        <v>195.70999999999995</v>
      </c>
      <c r="J93" s="214">
        <f t="shared" si="35"/>
        <v>2.724692273315614E-3</v>
      </c>
      <c r="K93" s="215">
        <f t="shared" si="36"/>
        <v>1.3595803831008661E-3</v>
      </c>
      <c r="L93" s="52">
        <f t="shared" si="30"/>
        <v>-0.49670185544740347</v>
      </c>
      <c r="N93" s="40">
        <f t="shared" si="42"/>
        <v>8.3252333647340944</v>
      </c>
      <c r="O93" s="143">
        <f t="shared" si="43"/>
        <v>8.5556284153005446</v>
      </c>
      <c r="P93" s="52">
        <f t="shared" si="44"/>
        <v>2.7674305388532376E-2</v>
      </c>
    </row>
    <row r="94" spans="1:16" ht="20.100000000000001" customHeight="1" x14ac:dyDescent="0.25">
      <c r="A94" s="38" t="s">
        <v>221</v>
      </c>
      <c r="B94" s="19">
        <v>275.69999999999993</v>
      </c>
      <c r="C94" s="140">
        <v>354.21000000000004</v>
      </c>
      <c r="D94" s="247">
        <f t="shared" si="33"/>
        <v>7.5033516059131919E-4</v>
      </c>
      <c r="E94" s="215">
        <f t="shared" si="34"/>
        <v>8.9777944250078864E-4</v>
      </c>
      <c r="F94" s="52">
        <f t="shared" ref="F94" si="49">(C94-B94)/B94</f>
        <v>0.28476605005440742</v>
      </c>
      <c r="H94" s="19">
        <v>132.91300000000004</v>
      </c>
      <c r="I94" s="140">
        <v>180.87700000000001</v>
      </c>
      <c r="J94" s="214">
        <f t="shared" si="35"/>
        <v>9.3131636245695243E-4</v>
      </c>
      <c r="K94" s="215">
        <f t="shared" si="36"/>
        <v>1.2565368195500252E-3</v>
      </c>
      <c r="L94" s="52">
        <f t="shared" si="30"/>
        <v>0.36086763522003079</v>
      </c>
      <c r="N94" s="40">
        <f t="shared" si="31"/>
        <v>4.8209285455204958</v>
      </c>
      <c r="O94" s="143">
        <f t="shared" si="32"/>
        <v>5.1064904999858838</v>
      </c>
      <c r="P94" s="52">
        <f t="shared" ref="P94" si="50">(O94-N94)/N94</f>
        <v>5.9233807713397063E-2</v>
      </c>
    </row>
    <row r="95" spans="1:16" ht="20.100000000000001" customHeight="1" thickBot="1" x14ac:dyDescent="0.3">
      <c r="A95" s="8" t="s">
        <v>17</v>
      </c>
      <c r="B95" s="19">
        <f>B96-SUM(B68:B94)</f>
        <v>6775.0899999999674</v>
      </c>
      <c r="C95" s="140">
        <f>C96-SUM(C68:C94)</f>
        <v>5763.5400000001537</v>
      </c>
      <c r="D95" s="247">
        <f t="shared" si="33"/>
        <v>1.8438840200111054E-2</v>
      </c>
      <c r="E95" s="215">
        <f t="shared" si="34"/>
        <v>1.4608248575791573E-2</v>
      </c>
      <c r="F95" s="52">
        <f>(C95-B95)/B95</f>
        <v>-0.1493042896846859</v>
      </c>
      <c r="H95" s="196">
        <f>H96-SUM(H68:H94)</f>
        <v>2986.7259999999369</v>
      </c>
      <c r="I95" s="119">
        <f>I96-SUM(I68:I94)</f>
        <v>2430.1330000000307</v>
      </c>
      <c r="J95" s="214">
        <f t="shared" si="35"/>
        <v>2.0927876084171935E-2</v>
      </c>
      <c r="K95" s="215">
        <f t="shared" si="36"/>
        <v>1.6881923024506154E-2</v>
      </c>
      <c r="L95" s="52">
        <f t="shared" si="30"/>
        <v>-0.18635556123993896</v>
      </c>
      <c r="N95" s="40">
        <f t="shared" si="31"/>
        <v>4.4083930988369913</v>
      </c>
      <c r="O95" s="143">
        <f t="shared" si="32"/>
        <v>4.2163895800150009</v>
      </c>
      <c r="P95" s="52">
        <f>(O95-N95)/N95</f>
        <v>-4.3554082977002251E-2</v>
      </c>
    </row>
    <row r="96" spans="1:16" ht="26.25" customHeight="1" thickBot="1" x14ac:dyDescent="0.3">
      <c r="A96" s="12" t="s">
        <v>18</v>
      </c>
      <c r="B96" s="17">
        <v>367435.8000000001</v>
      </c>
      <c r="C96" s="145">
        <v>394540.11000000022</v>
      </c>
      <c r="D96" s="243">
        <f>SUM(D68:D95)</f>
        <v>0.99999999999999967</v>
      </c>
      <c r="E96" s="244">
        <f>SUM(E68:E95)</f>
        <v>0.99999999999999989</v>
      </c>
      <c r="F96" s="57">
        <f>(C96-B96)/B96</f>
        <v>7.3766110977754776E-2</v>
      </c>
      <c r="G96" s="1"/>
      <c r="H96" s="17">
        <v>142715.19899999994</v>
      </c>
      <c r="I96" s="145">
        <v>143948.82600000003</v>
      </c>
      <c r="J96" s="255">
        <f t="shared" si="35"/>
        <v>1</v>
      </c>
      <c r="K96" s="244">
        <f t="shared" si="36"/>
        <v>1</v>
      </c>
      <c r="L96" s="57">
        <f t="shared" si="30"/>
        <v>8.6439777167678939E-3</v>
      </c>
      <c r="M96" s="1"/>
      <c r="N96" s="37">
        <f t="shared" si="31"/>
        <v>3.8840853014322474</v>
      </c>
      <c r="O96" s="150">
        <f t="shared" si="32"/>
        <v>3.648521971568365</v>
      </c>
      <c r="P96" s="57">
        <f>(O96-N96)/N96</f>
        <v>-6.0648341007603253E-2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6"/>
  <sheetViews>
    <sheetView showGridLines="0" topLeftCell="A79" zoomScaleNormal="100" workbookViewId="0">
      <selection activeCell="H96" sqref="H96:I96"/>
    </sheetView>
  </sheetViews>
  <sheetFormatPr defaultRowHeight="15" x14ac:dyDescent="0.25"/>
  <cols>
    <col min="1" max="1" width="32.5703125" customWidth="1"/>
    <col min="4" max="4" width="9.140625" customWidth="1"/>
    <col min="6" max="6" width="10.85546875" customWidth="1"/>
    <col min="7" max="7" width="2" customWidth="1"/>
    <col min="10" max="10" width="9.1406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135</v>
      </c>
    </row>
    <row r="3" spans="1:19" ht="8.25" customHeight="1" thickBot="1" x14ac:dyDescent="0.3"/>
    <row r="4" spans="1:19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9" x14ac:dyDescent="0.25">
      <c r="A5" s="376"/>
      <c r="B5" s="370" t="s">
        <v>157</v>
      </c>
      <c r="C5" s="364"/>
      <c r="D5" s="370" t="str">
        <f>B5</f>
        <v>jan-set</v>
      </c>
      <c r="E5" s="364"/>
      <c r="F5" s="131" t="s">
        <v>152</v>
      </c>
      <c r="H5" s="359" t="str">
        <f>B5</f>
        <v>jan-set</v>
      </c>
      <c r="I5" s="364"/>
      <c r="J5" s="370" t="str">
        <f>B5</f>
        <v>jan-set</v>
      </c>
      <c r="K5" s="360"/>
      <c r="L5" s="131" t="str">
        <f>F5</f>
        <v>2025/2024</v>
      </c>
      <c r="N5" s="359" t="str">
        <f>B5</f>
        <v>jan-set</v>
      </c>
      <c r="O5" s="360"/>
      <c r="P5" s="131" t="str">
        <f>L5</f>
        <v>2025/2024</v>
      </c>
    </row>
    <row r="6" spans="1:19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9" ht="20.100000000000001" customHeight="1" x14ac:dyDescent="0.25">
      <c r="A7" s="8" t="s">
        <v>164</v>
      </c>
      <c r="B7" s="39">
        <v>53870.240000000005</v>
      </c>
      <c r="C7" s="147">
        <v>58427.8</v>
      </c>
      <c r="D7" s="247">
        <f>B7/$B$33</f>
        <v>0.1644792379091353</v>
      </c>
      <c r="E7" s="246">
        <f>C7/$C$33</f>
        <v>0.16382044446218941</v>
      </c>
      <c r="F7" s="52">
        <f>(C7-B7)/B7</f>
        <v>8.4602556068062759E-2</v>
      </c>
      <c r="H7" s="39">
        <v>15979.396999999999</v>
      </c>
      <c r="I7" s="147">
        <v>16624.495999999999</v>
      </c>
      <c r="J7" s="247">
        <f>H7/$H$33</f>
        <v>0.17988756175340748</v>
      </c>
      <c r="K7" s="246">
        <f>I7/$I$33</f>
        <v>0.18820723915100962</v>
      </c>
      <c r="L7" s="52">
        <f t="shared" ref="L7:L33" si="0">(I7-H7)/H7</f>
        <v>4.0370672310100324E-2</v>
      </c>
      <c r="N7" s="27">
        <f t="shared" ref="N7:O33" si="1">(H7/B7)*10</f>
        <v>2.9662754426191524</v>
      </c>
      <c r="O7" s="151">
        <f t="shared" si="1"/>
        <v>2.8453058304437269</v>
      </c>
      <c r="P7" s="61">
        <f>(O7-N7)/N7</f>
        <v>-4.0781651776954406E-2</v>
      </c>
      <c r="R7" s="119"/>
      <c r="S7" s="2"/>
    </row>
    <row r="8" spans="1:19" ht="20.100000000000001" customHeight="1" x14ac:dyDescent="0.25">
      <c r="A8" s="8" t="s">
        <v>174</v>
      </c>
      <c r="B8" s="19">
        <v>48725.27</v>
      </c>
      <c r="C8" s="140">
        <v>60294.439999999995</v>
      </c>
      <c r="D8" s="247">
        <f t="shared" ref="D8:D32" si="2">B8/$B$33</f>
        <v>0.14877036516853928</v>
      </c>
      <c r="E8" s="215">
        <f t="shared" ref="E8:E32" si="3">C8/$C$33</f>
        <v>0.16905414818628819</v>
      </c>
      <c r="F8" s="52">
        <f t="shared" ref="F8:F33" si="4">(C8-B8)/B8</f>
        <v>0.23743675509648277</v>
      </c>
      <c r="H8" s="19">
        <v>15044.033000000001</v>
      </c>
      <c r="I8" s="140">
        <v>11373.896999999999</v>
      </c>
      <c r="J8" s="247">
        <f t="shared" ref="J8:J32" si="5">H8/$H$33</f>
        <v>0.16935773078970379</v>
      </c>
      <c r="K8" s="215">
        <f t="shared" ref="K8:K32" si="6">I8/$I$33</f>
        <v>0.12876479099023219</v>
      </c>
      <c r="L8" s="52">
        <f t="shared" si="0"/>
        <v>-0.24395958184883015</v>
      </c>
      <c r="N8" s="27">
        <f t="shared" si="1"/>
        <v>3.0875217315368397</v>
      </c>
      <c r="O8" s="152">
        <f t="shared" si="1"/>
        <v>1.8863923439706878</v>
      </c>
      <c r="P8" s="52">
        <f t="shared" ref="P8:P71" si="7">(O8-N8)/N8</f>
        <v>-0.38902702296714842</v>
      </c>
    </row>
    <row r="9" spans="1:19" ht="20.100000000000001" customHeight="1" x14ac:dyDescent="0.25">
      <c r="A9" s="8" t="s">
        <v>170</v>
      </c>
      <c r="B9" s="19">
        <v>34664.78</v>
      </c>
      <c r="C9" s="140">
        <v>38520.379999999997</v>
      </c>
      <c r="D9" s="247">
        <f t="shared" si="2"/>
        <v>0.10584019296531508</v>
      </c>
      <c r="E9" s="215">
        <f t="shared" si="3"/>
        <v>0.10800382305088384</v>
      </c>
      <c r="F9" s="52">
        <f t="shared" si="4"/>
        <v>0.11122528399141719</v>
      </c>
      <c r="H9" s="19">
        <v>7610.1689999999999</v>
      </c>
      <c r="I9" s="140">
        <v>8190.8640000000005</v>
      </c>
      <c r="J9" s="247">
        <f t="shared" si="5"/>
        <v>8.5671239405427341E-2</v>
      </c>
      <c r="K9" s="215">
        <f t="shared" si="6"/>
        <v>9.27294216739801E-2</v>
      </c>
      <c r="L9" s="52">
        <f t="shared" si="0"/>
        <v>7.6305138558683872E-2</v>
      </c>
      <c r="N9" s="27">
        <f t="shared" si="1"/>
        <v>2.1953605359676307</v>
      </c>
      <c r="O9" s="152">
        <f t="shared" si="1"/>
        <v>2.1263715466981377</v>
      </c>
      <c r="P9" s="52">
        <f t="shared" si="7"/>
        <v>-3.1424901805062896E-2</v>
      </c>
    </row>
    <row r="10" spans="1:19" ht="20.100000000000001" customHeight="1" x14ac:dyDescent="0.25">
      <c r="A10" s="8" t="s">
        <v>165</v>
      </c>
      <c r="B10" s="19">
        <v>30306.44</v>
      </c>
      <c r="C10" s="140">
        <v>29370.63</v>
      </c>
      <c r="D10" s="247">
        <f t="shared" si="2"/>
        <v>9.2533097215437204E-2</v>
      </c>
      <c r="E10" s="215">
        <f t="shared" si="3"/>
        <v>8.2349663357759728E-2</v>
      </c>
      <c r="F10" s="52">
        <f t="shared" si="4"/>
        <v>-3.087825557868221E-2</v>
      </c>
      <c r="H10" s="19">
        <v>7542.2649999999994</v>
      </c>
      <c r="I10" s="140">
        <v>7233.6840000000002</v>
      </c>
      <c r="J10" s="247">
        <f t="shared" si="5"/>
        <v>8.4906812250053226E-2</v>
      </c>
      <c r="K10" s="215">
        <f t="shared" si="6"/>
        <v>8.1893110896765348E-2</v>
      </c>
      <c r="L10" s="52">
        <f t="shared" si="0"/>
        <v>-4.091357171884033E-2</v>
      </c>
      <c r="N10" s="27">
        <f t="shared" si="1"/>
        <v>2.488667425141323</v>
      </c>
      <c r="O10" s="152">
        <f t="shared" si="1"/>
        <v>2.4628971186522044</v>
      </c>
      <c r="P10" s="52">
        <f t="shared" si="7"/>
        <v>-1.0355062403589419E-2</v>
      </c>
    </row>
    <row r="11" spans="1:19" ht="20.100000000000001" customHeight="1" x14ac:dyDescent="0.25">
      <c r="A11" s="8" t="s">
        <v>166</v>
      </c>
      <c r="B11" s="19">
        <v>18674.57</v>
      </c>
      <c r="C11" s="140">
        <v>20943.940000000002</v>
      </c>
      <c r="D11" s="247">
        <f t="shared" si="2"/>
        <v>5.701810576453345E-2</v>
      </c>
      <c r="E11" s="215">
        <f t="shared" si="3"/>
        <v>5.8722826455718462E-2</v>
      </c>
      <c r="F11" s="52">
        <f t="shared" si="4"/>
        <v>0.12152194133519555</v>
      </c>
      <c r="H11" s="19">
        <v>5397.2990000000009</v>
      </c>
      <c r="I11" s="140">
        <v>5909.1420000000007</v>
      </c>
      <c r="J11" s="247">
        <f t="shared" si="5"/>
        <v>6.0759924618188327E-2</v>
      </c>
      <c r="K11" s="215">
        <f t="shared" si="6"/>
        <v>6.6897865750112098E-2</v>
      </c>
      <c r="L11" s="52">
        <f t="shared" si="0"/>
        <v>9.4833174889884686E-2</v>
      </c>
      <c r="N11" s="27">
        <f t="shared" si="1"/>
        <v>2.8901864942539515</v>
      </c>
      <c r="O11" s="152">
        <f t="shared" si="1"/>
        <v>2.8214089612556186</v>
      </c>
      <c r="P11" s="52">
        <f t="shared" si="7"/>
        <v>-2.3796918688489873E-2</v>
      </c>
    </row>
    <row r="12" spans="1:19" ht="20.100000000000001" customHeight="1" x14ac:dyDescent="0.25">
      <c r="A12" s="8" t="s">
        <v>173</v>
      </c>
      <c r="B12" s="19">
        <v>18850.249999999996</v>
      </c>
      <c r="C12" s="140">
        <v>23467.290000000005</v>
      </c>
      <c r="D12" s="247">
        <f t="shared" si="2"/>
        <v>5.7554500488519761E-2</v>
      </c>
      <c r="E12" s="215">
        <f t="shared" si="3"/>
        <v>6.5797820183595701E-2</v>
      </c>
      <c r="F12" s="52">
        <f t="shared" si="4"/>
        <v>0.24493256057612017</v>
      </c>
      <c r="H12" s="19">
        <v>4231.2519999999995</v>
      </c>
      <c r="I12" s="140">
        <v>5270.0910000000003</v>
      </c>
      <c r="J12" s="247">
        <f t="shared" si="5"/>
        <v>4.7633186999749041E-2</v>
      </c>
      <c r="K12" s="215">
        <f t="shared" si="6"/>
        <v>5.9663118640383664E-2</v>
      </c>
      <c r="L12" s="52">
        <f t="shared" si="0"/>
        <v>0.24551574805754917</v>
      </c>
      <c r="N12" s="27">
        <f t="shared" si="1"/>
        <v>2.2446662511107283</v>
      </c>
      <c r="O12" s="152">
        <f t="shared" si="1"/>
        <v>2.2457177628946501</v>
      </c>
      <c r="P12" s="52">
        <f t="shared" si="7"/>
        <v>4.6844905491027973E-4</v>
      </c>
    </row>
    <row r="13" spans="1:19" ht="20.100000000000001" customHeight="1" x14ac:dyDescent="0.25">
      <c r="A13" s="8" t="s">
        <v>163</v>
      </c>
      <c r="B13" s="19">
        <v>16992.499999999996</v>
      </c>
      <c r="C13" s="140">
        <v>17893.23</v>
      </c>
      <c r="D13" s="247">
        <f t="shared" si="2"/>
        <v>5.1882327796775748E-2</v>
      </c>
      <c r="E13" s="215">
        <f t="shared" si="3"/>
        <v>5.0169215535484493E-2</v>
      </c>
      <c r="F13" s="52">
        <f t="shared" si="4"/>
        <v>5.300750331028415E-2</v>
      </c>
      <c r="H13" s="19">
        <v>4159.7659999999996</v>
      </c>
      <c r="I13" s="140">
        <v>4534.2089999999998</v>
      </c>
      <c r="J13" s="247">
        <f t="shared" si="5"/>
        <v>4.6828435591450966E-2</v>
      </c>
      <c r="K13" s="215">
        <f t="shared" si="6"/>
        <v>5.1332140091564893E-2</v>
      </c>
      <c r="L13" s="52">
        <f t="shared" si="0"/>
        <v>9.0015399904706236E-2</v>
      </c>
      <c r="N13" s="27">
        <f t="shared" si="1"/>
        <v>2.4480011769898486</v>
      </c>
      <c r="O13" s="152">
        <f t="shared" si="1"/>
        <v>2.5340360572127003</v>
      </c>
      <c r="P13" s="52">
        <f t="shared" si="7"/>
        <v>3.5144950513726174E-2</v>
      </c>
    </row>
    <row r="14" spans="1:19" ht="20.100000000000001" customHeight="1" x14ac:dyDescent="0.25">
      <c r="A14" s="8" t="s">
        <v>168</v>
      </c>
      <c r="B14" s="19">
        <v>11044.369999999999</v>
      </c>
      <c r="C14" s="140">
        <v>11950.96</v>
      </c>
      <c r="D14" s="247">
        <f t="shared" si="2"/>
        <v>3.372120786516853E-2</v>
      </c>
      <c r="E14" s="215">
        <f t="shared" si="3"/>
        <v>3.3508220041655629E-2</v>
      </c>
      <c r="F14" s="52">
        <f t="shared" si="4"/>
        <v>8.208616697919395E-2</v>
      </c>
      <c r="H14" s="19">
        <v>4133.9790000000003</v>
      </c>
      <c r="I14" s="140">
        <v>4332.652</v>
      </c>
      <c r="J14" s="247">
        <f t="shared" si="5"/>
        <v>4.6538139245791928E-2</v>
      </c>
      <c r="K14" s="215">
        <f t="shared" si="6"/>
        <v>4.9050297291544975E-2</v>
      </c>
      <c r="L14" s="52">
        <f t="shared" si="0"/>
        <v>4.8058541177882073E-2</v>
      </c>
      <c r="N14" s="27">
        <f t="shared" si="1"/>
        <v>3.7430645659281616</v>
      </c>
      <c r="O14" s="152">
        <f t="shared" si="1"/>
        <v>3.6253589669783852</v>
      </c>
      <c r="P14" s="52">
        <f t="shared" si="7"/>
        <v>-3.1446318084173662E-2</v>
      </c>
    </row>
    <row r="15" spans="1:19" ht="20.100000000000001" customHeight="1" x14ac:dyDescent="0.25">
      <c r="A15" s="8" t="s">
        <v>172</v>
      </c>
      <c r="B15" s="19">
        <v>23430.36</v>
      </c>
      <c r="C15" s="140">
        <v>20787.560000000001</v>
      </c>
      <c r="D15" s="247">
        <f t="shared" si="2"/>
        <v>7.1538715192965299E-2</v>
      </c>
      <c r="E15" s="215">
        <f t="shared" si="3"/>
        <v>5.8284366662520751E-2</v>
      </c>
      <c r="F15" s="52">
        <f t="shared" si="4"/>
        <v>-0.11279382817848292</v>
      </c>
      <c r="H15" s="19">
        <v>4690.6059999999998</v>
      </c>
      <c r="I15" s="140">
        <v>4169.8839999999991</v>
      </c>
      <c r="J15" s="247">
        <f t="shared" si="5"/>
        <v>5.2804350282172959E-2</v>
      </c>
      <c r="K15" s="215">
        <f t="shared" si="6"/>
        <v>4.7207587840255034E-2</v>
      </c>
      <c r="L15" s="52">
        <f t="shared" si="0"/>
        <v>-0.11101380077542235</v>
      </c>
      <c r="N15" s="27">
        <f t="shared" si="1"/>
        <v>2.0019350961743649</v>
      </c>
      <c r="O15" s="152">
        <f t="shared" si="1"/>
        <v>2.0059516364594971</v>
      </c>
      <c r="P15" s="52">
        <f t="shared" si="7"/>
        <v>2.0063289228545375E-3</v>
      </c>
    </row>
    <row r="16" spans="1:19" ht="20.100000000000001" customHeight="1" x14ac:dyDescent="0.25">
      <c r="A16" s="8" t="s">
        <v>176</v>
      </c>
      <c r="B16" s="19">
        <v>10686.84</v>
      </c>
      <c r="C16" s="140">
        <v>7701.43</v>
      </c>
      <c r="D16" s="247">
        <f t="shared" si="2"/>
        <v>3.262957987298485E-2</v>
      </c>
      <c r="E16" s="215">
        <f t="shared" si="3"/>
        <v>2.1593345729163844E-2</v>
      </c>
      <c r="F16" s="52">
        <f t="shared" si="4"/>
        <v>-0.27935385951319563</v>
      </c>
      <c r="H16" s="19">
        <v>3298.0439999999999</v>
      </c>
      <c r="I16" s="140">
        <v>2373.9600000000005</v>
      </c>
      <c r="J16" s="247">
        <f t="shared" si="5"/>
        <v>3.7127627138586958E-2</v>
      </c>
      <c r="K16" s="215">
        <f t="shared" si="6"/>
        <v>2.6875789645287949E-2</v>
      </c>
      <c r="L16" s="52">
        <f t="shared" si="0"/>
        <v>-0.28019153170788486</v>
      </c>
      <c r="N16" s="27">
        <f t="shared" si="1"/>
        <v>3.0860797017640387</v>
      </c>
      <c r="O16" s="152">
        <f t="shared" si="1"/>
        <v>3.0824924721772455</v>
      </c>
      <c r="P16" s="52">
        <f t="shared" si="7"/>
        <v>-1.162390454382185E-3</v>
      </c>
    </row>
    <row r="17" spans="1:16" ht="20.100000000000001" customHeight="1" x14ac:dyDescent="0.25">
      <c r="A17" s="8" t="s">
        <v>185</v>
      </c>
      <c r="B17" s="19">
        <v>6237.64</v>
      </c>
      <c r="C17" s="140">
        <v>8318.66</v>
      </c>
      <c r="D17" s="247">
        <f t="shared" si="2"/>
        <v>1.904506595017098E-2</v>
      </c>
      <c r="E17" s="215">
        <f t="shared" si="3"/>
        <v>2.3323941317828781E-2</v>
      </c>
      <c r="F17" s="52">
        <f t="shared" si="4"/>
        <v>0.33362297279099135</v>
      </c>
      <c r="H17" s="19">
        <v>1226.5350000000003</v>
      </c>
      <c r="I17" s="140">
        <v>1674.8799999999999</v>
      </c>
      <c r="J17" s="247">
        <f t="shared" si="5"/>
        <v>1.3807679385850148E-2</v>
      </c>
      <c r="K17" s="215">
        <f t="shared" si="6"/>
        <v>1.8961449460437357E-2</v>
      </c>
      <c r="L17" s="52">
        <f t="shared" si="0"/>
        <v>0.36553787702756096</v>
      </c>
      <c r="N17" s="27">
        <f t="shared" si="1"/>
        <v>1.9663446431663263</v>
      </c>
      <c r="O17" s="152">
        <f t="shared" si="1"/>
        <v>2.0134011968273735</v>
      </c>
      <c r="P17" s="52">
        <f t="shared" si="7"/>
        <v>2.3930979660449516E-2</v>
      </c>
    </row>
    <row r="18" spans="1:16" ht="20.100000000000001" customHeight="1" x14ac:dyDescent="0.25">
      <c r="A18" s="8" t="s">
        <v>175</v>
      </c>
      <c r="B18" s="19">
        <v>5277.2</v>
      </c>
      <c r="C18" s="140">
        <v>5066.46</v>
      </c>
      <c r="D18" s="247">
        <f t="shared" si="2"/>
        <v>1.6112603810454321E-2</v>
      </c>
      <c r="E18" s="215">
        <f t="shared" si="3"/>
        <v>1.4205390739509344E-2</v>
      </c>
      <c r="F18" s="52">
        <f t="shared" si="4"/>
        <v>-3.9934055938755361E-2</v>
      </c>
      <c r="H18" s="19">
        <v>1665.836</v>
      </c>
      <c r="I18" s="140">
        <v>1616.5210000000002</v>
      </c>
      <c r="J18" s="247">
        <f t="shared" si="5"/>
        <v>1.8753096648205771E-2</v>
      </c>
      <c r="K18" s="215">
        <f t="shared" si="6"/>
        <v>1.8300762587908186E-2</v>
      </c>
      <c r="L18" s="52">
        <f t="shared" si="0"/>
        <v>-2.9603754511248304E-2</v>
      </c>
      <c r="N18" s="27">
        <f t="shared" si="1"/>
        <v>3.1566664140074288</v>
      </c>
      <c r="O18" s="152">
        <f t="shared" si="1"/>
        <v>3.1906321178890193</v>
      </c>
      <c r="P18" s="52">
        <f t="shared" si="7"/>
        <v>1.0759991531214949E-2</v>
      </c>
    </row>
    <row r="19" spans="1:16" ht="20.100000000000001" customHeight="1" x14ac:dyDescent="0.25">
      <c r="A19" s="8" t="s">
        <v>183</v>
      </c>
      <c r="B19" s="19">
        <v>4237.3600000000006</v>
      </c>
      <c r="C19" s="140">
        <v>4677.8</v>
      </c>
      <c r="D19" s="247">
        <f t="shared" si="2"/>
        <v>1.293771372740596E-2</v>
      </c>
      <c r="E19" s="215">
        <f t="shared" si="3"/>
        <v>1.3115661981201236E-2</v>
      </c>
      <c r="F19" s="52">
        <f t="shared" si="4"/>
        <v>0.10394207714237155</v>
      </c>
      <c r="H19" s="19">
        <v>1232.1080000000002</v>
      </c>
      <c r="I19" s="140">
        <v>1376.6130000000001</v>
      </c>
      <c r="J19" s="247">
        <f t="shared" si="5"/>
        <v>1.3870417258978385E-2</v>
      </c>
      <c r="K19" s="215">
        <f t="shared" si="6"/>
        <v>1.5584745071934141E-2</v>
      </c>
      <c r="L19" s="52">
        <f t="shared" si="0"/>
        <v>0.11728273820152119</v>
      </c>
      <c r="N19" s="27">
        <f t="shared" si="1"/>
        <v>2.9077255649744185</v>
      </c>
      <c r="O19" s="152">
        <f t="shared" si="1"/>
        <v>2.9428641669160713</v>
      </c>
      <c r="P19" s="52">
        <f t="shared" si="7"/>
        <v>1.2084566151951139E-2</v>
      </c>
    </row>
    <row r="20" spans="1:16" ht="20.100000000000001" customHeight="1" x14ac:dyDescent="0.25">
      <c r="A20" s="8" t="s">
        <v>169</v>
      </c>
      <c r="B20" s="19">
        <v>5340.17</v>
      </c>
      <c r="C20" s="140">
        <v>5085.5899999999992</v>
      </c>
      <c r="D20" s="247">
        <f t="shared" si="2"/>
        <v>1.6304866878358571E-2</v>
      </c>
      <c r="E20" s="215">
        <f t="shared" si="3"/>
        <v>1.4259027623023042E-2</v>
      </c>
      <c r="F20" s="52">
        <f t="shared" si="4"/>
        <v>-4.7672639635067952E-2</v>
      </c>
      <c r="H20" s="19">
        <v>1315.4559999999999</v>
      </c>
      <c r="I20" s="140">
        <v>1333.0030000000002</v>
      </c>
      <c r="J20" s="247">
        <f t="shared" si="5"/>
        <v>1.4808704761130248E-2</v>
      </c>
      <c r="K20" s="215">
        <f t="shared" si="6"/>
        <v>1.5091032799431232E-2</v>
      </c>
      <c r="L20" s="52">
        <f t="shared" si="0"/>
        <v>1.3339100661671887E-2</v>
      </c>
      <c r="N20" s="27">
        <f t="shared" si="1"/>
        <v>2.4633223286899102</v>
      </c>
      <c r="O20" s="152">
        <f t="shared" si="1"/>
        <v>2.6211373704919199</v>
      </c>
      <c r="P20" s="52">
        <f t="shared" si="7"/>
        <v>6.4065932405176468E-2</v>
      </c>
    </row>
    <row r="21" spans="1:16" ht="20.100000000000001" customHeight="1" x14ac:dyDescent="0.25">
      <c r="A21" s="8" t="s">
        <v>188</v>
      </c>
      <c r="B21" s="19">
        <v>5185.8</v>
      </c>
      <c r="C21" s="140">
        <v>5733.7099999999991</v>
      </c>
      <c r="D21" s="247">
        <f t="shared" si="2"/>
        <v>1.5833536883243769E-2</v>
      </c>
      <c r="E21" s="215">
        <f t="shared" si="3"/>
        <v>1.6076232899703561E-2</v>
      </c>
      <c r="F21" s="52">
        <f t="shared" si="4"/>
        <v>0.10565582938023042</v>
      </c>
      <c r="H21" s="19">
        <v>1163.518</v>
      </c>
      <c r="I21" s="140">
        <v>1306.5930000000001</v>
      </c>
      <c r="J21" s="247">
        <f t="shared" si="5"/>
        <v>1.3098267480068315E-2</v>
      </c>
      <c r="K21" s="215">
        <f t="shared" si="6"/>
        <v>1.479204309255662E-2</v>
      </c>
      <c r="L21" s="52">
        <f t="shared" si="0"/>
        <v>0.12296758623416229</v>
      </c>
      <c r="N21" s="27">
        <f t="shared" si="1"/>
        <v>2.2436615372748658</v>
      </c>
      <c r="O21" s="152">
        <f t="shared" si="1"/>
        <v>2.2787915677632813</v>
      </c>
      <c r="P21" s="52">
        <f t="shared" si="7"/>
        <v>1.5657455415973357E-2</v>
      </c>
    </row>
    <row r="22" spans="1:16" ht="20.100000000000001" customHeight="1" x14ac:dyDescent="0.25">
      <c r="A22" s="8" t="s">
        <v>179</v>
      </c>
      <c r="B22" s="19">
        <v>2570.59</v>
      </c>
      <c r="C22" s="140">
        <v>2113.7800000000002</v>
      </c>
      <c r="D22" s="247">
        <f t="shared" si="2"/>
        <v>7.8486504640937951E-3</v>
      </c>
      <c r="E22" s="215">
        <f t="shared" si="3"/>
        <v>5.9266373044216409E-3</v>
      </c>
      <c r="F22" s="52">
        <f t="shared" si="4"/>
        <v>-0.17770628532749289</v>
      </c>
      <c r="H22" s="19">
        <v>1242.6469999999999</v>
      </c>
      <c r="I22" s="140">
        <v>1212.683</v>
      </c>
      <c r="J22" s="247">
        <f t="shared" si="5"/>
        <v>1.3989059721727081E-2</v>
      </c>
      <c r="K22" s="215">
        <f t="shared" si="6"/>
        <v>1.372888052638491E-2</v>
      </c>
      <c r="L22" s="52">
        <f t="shared" ref="L22" si="8">(I22-H22)/H22</f>
        <v>-2.4113042561564099E-2</v>
      </c>
      <c r="N22" s="27">
        <f t="shared" ref="N22" si="9">(H22/B22)*10</f>
        <v>4.834092562407851</v>
      </c>
      <c r="O22" s="152">
        <f t="shared" ref="O22" si="10">(I22/C22)*10</f>
        <v>5.7370350746056822</v>
      </c>
      <c r="P22" s="52">
        <f t="shared" ref="P22" si="11">(O22-N22)/N22</f>
        <v>0.18678635142809047</v>
      </c>
    </row>
    <row r="23" spans="1:16" ht="20.100000000000001" customHeight="1" x14ac:dyDescent="0.25">
      <c r="A23" s="8" t="s">
        <v>171</v>
      </c>
      <c r="B23" s="19">
        <v>1581.1100000000004</v>
      </c>
      <c r="C23" s="140">
        <v>3875.6</v>
      </c>
      <c r="D23" s="247">
        <f t="shared" si="2"/>
        <v>4.8275219833903279E-3</v>
      </c>
      <c r="E23" s="215">
        <f t="shared" si="3"/>
        <v>1.0866445674108237E-2</v>
      </c>
      <c r="F23" s="52">
        <f t="shared" si="4"/>
        <v>1.4511893543143737</v>
      </c>
      <c r="H23" s="19">
        <v>521.25900000000001</v>
      </c>
      <c r="I23" s="140">
        <v>829.78699999999992</v>
      </c>
      <c r="J23" s="247">
        <f t="shared" si="5"/>
        <v>5.8680568829987418E-3</v>
      </c>
      <c r="K23" s="215">
        <f t="shared" si="6"/>
        <v>9.3940845095934825E-3</v>
      </c>
      <c r="L23" s="52">
        <f t="shared" si="0"/>
        <v>0.59189002012435254</v>
      </c>
      <c r="N23" s="27">
        <f t="shared" si="1"/>
        <v>3.2967914945829193</v>
      </c>
      <c r="O23" s="152">
        <f t="shared" si="1"/>
        <v>2.1410542883682524</v>
      </c>
      <c r="P23" s="52">
        <f t="shared" si="7"/>
        <v>-0.35056424044823631</v>
      </c>
    </row>
    <row r="24" spans="1:16" ht="20.100000000000001" customHeight="1" x14ac:dyDescent="0.25">
      <c r="A24" s="8" t="s">
        <v>186</v>
      </c>
      <c r="B24" s="19">
        <v>2977.31</v>
      </c>
      <c r="C24" s="140">
        <v>2607.9899999999998</v>
      </c>
      <c r="D24" s="247">
        <f t="shared" si="2"/>
        <v>9.0904677576941848E-3</v>
      </c>
      <c r="E24" s="215">
        <f t="shared" si="3"/>
        <v>7.3123081983738096E-3</v>
      </c>
      <c r="F24" s="52">
        <f t="shared" si="4"/>
        <v>-0.12404485928573114</v>
      </c>
      <c r="H24" s="19">
        <v>672.15200000000004</v>
      </c>
      <c r="I24" s="140">
        <v>670.7650000000001</v>
      </c>
      <c r="J24" s="247">
        <f t="shared" si="5"/>
        <v>7.5667301092573374E-3</v>
      </c>
      <c r="K24" s="215">
        <f t="shared" si="6"/>
        <v>7.5937838217247002E-3</v>
      </c>
      <c r="L24" s="52">
        <f t="shared" si="0"/>
        <v>-2.0635213463620484E-3</v>
      </c>
      <c r="N24" s="27">
        <f t="shared" ref="N24" si="12">(H24/B24)*10</f>
        <v>2.2575815081398982</v>
      </c>
      <c r="O24" s="152">
        <f t="shared" ref="O24" si="13">(I24/C24)*10</f>
        <v>2.57196154893232</v>
      </c>
      <c r="P24" s="52">
        <f t="shared" ref="P24" si="14">(O24-N24)/N24</f>
        <v>0.13925523382385013</v>
      </c>
    </row>
    <row r="25" spans="1:16" ht="20.100000000000001" customHeight="1" x14ac:dyDescent="0.25">
      <c r="A25" s="8" t="s">
        <v>191</v>
      </c>
      <c r="B25" s="19">
        <v>1930.4600000000003</v>
      </c>
      <c r="C25" s="140">
        <v>3901.8199999999997</v>
      </c>
      <c r="D25" s="247">
        <f t="shared" si="2"/>
        <v>5.894174401563263E-3</v>
      </c>
      <c r="E25" s="215">
        <f t="shared" si="3"/>
        <v>1.0939961569859892E-2</v>
      </c>
      <c r="F25" s="52">
        <f t="shared" si="4"/>
        <v>1.0211866601742585</v>
      </c>
      <c r="H25" s="19">
        <v>330.25199999999995</v>
      </c>
      <c r="I25" s="140">
        <v>663.39199999999994</v>
      </c>
      <c r="J25" s="247">
        <f t="shared" si="5"/>
        <v>3.7178015568538865E-3</v>
      </c>
      <c r="K25" s="215">
        <f t="shared" si="6"/>
        <v>7.5103135033306621E-3</v>
      </c>
      <c r="L25" s="52">
        <f t="shared" si="0"/>
        <v>1.0087448372757775</v>
      </c>
      <c r="N25" s="27">
        <f t="shared" si="1"/>
        <v>1.710742517327476</v>
      </c>
      <c r="O25" s="152">
        <f t="shared" si="1"/>
        <v>1.7002116960802907</v>
      </c>
      <c r="P25" s="52">
        <f t="shared" si="7"/>
        <v>-6.1557020653444433E-3</v>
      </c>
    </row>
    <row r="26" spans="1:16" ht="20.100000000000001" customHeight="1" x14ac:dyDescent="0.25">
      <c r="A26" s="8" t="s">
        <v>177</v>
      </c>
      <c r="B26" s="19">
        <v>1406.5000000000002</v>
      </c>
      <c r="C26" s="140">
        <v>2512.73</v>
      </c>
      <c r="D26" s="247">
        <f t="shared" si="2"/>
        <v>4.294394235466536E-3</v>
      </c>
      <c r="E26" s="215">
        <f t="shared" si="3"/>
        <v>7.0452172666689E-3</v>
      </c>
      <c r="F26" s="52">
        <f t="shared" si="4"/>
        <v>0.78651261997867017</v>
      </c>
      <c r="H26" s="19">
        <v>396.95</v>
      </c>
      <c r="I26" s="140">
        <v>615.48099999999999</v>
      </c>
      <c r="J26" s="247">
        <f t="shared" si="5"/>
        <v>4.4686522049621211E-3</v>
      </c>
      <c r="K26" s="215">
        <f t="shared" si="6"/>
        <v>6.9679092683412819E-3</v>
      </c>
      <c r="L26" s="52">
        <f t="shared" si="0"/>
        <v>0.55052525506990813</v>
      </c>
      <c r="N26" s="27">
        <f t="shared" si="1"/>
        <v>2.8222538215428363</v>
      </c>
      <c r="O26" s="152">
        <f t="shared" si="1"/>
        <v>2.4494513935042761</v>
      </c>
      <c r="P26" s="52">
        <f t="shared" si="7"/>
        <v>-0.13209386951410382</v>
      </c>
    </row>
    <row r="27" spans="1:16" ht="20.100000000000001" customHeight="1" x14ac:dyDescent="0.25">
      <c r="A27" s="8" t="s">
        <v>181</v>
      </c>
      <c r="B27" s="19">
        <v>2107.1000000000004</v>
      </c>
      <c r="C27" s="140">
        <v>1782.9700000000003</v>
      </c>
      <c r="D27" s="247">
        <f t="shared" si="2"/>
        <v>6.4335002442598927E-3</v>
      </c>
      <c r="E27" s="215">
        <f t="shared" si="3"/>
        <v>4.999108949211674E-3</v>
      </c>
      <c r="F27" s="52">
        <f t="shared" si="4"/>
        <v>-0.15382753547529782</v>
      </c>
      <c r="H27" s="19">
        <v>629.07899999999995</v>
      </c>
      <c r="I27" s="140">
        <v>544.94099999999992</v>
      </c>
      <c r="J27" s="247">
        <f t="shared" si="5"/>
        <v>7.0818371594542542E-3</v>
      </c>
      <c r="K27" s="215">
        <f t="shared" si="6"/>
        <v>6.1693203276773217E-3</v>
      </c>
      <c r="L27" s="52">
        <f t="shared" si="0"/>
        <v>-0.13374790765547737</v>
      </c>
      <c r="N27" s="27">
        <f t="shared" si="1"/>
        <v>2.9855203834654258</v>
      </c>
      <c r="O27" s="152">
        <f t="shared" si="1"/>
        <v>3.0563666242281129</v>
      </c>
      <c r="P27" s="52">
        <f t="shared" si="7"/>
        <v>2.3729947099022219E-2</v>
      </c>
    </row>
    <row r="28" spans="1:16" ht="20.100000000000001" customHeight="1" x14ac:dyDescent="0.25">
      <c r="A28" s="8" t="s">
        <v>167</v>
      </c>
      <c r="B28" s="19">
        <v>808.95999999999992</v>
      </c>
      <c r="C28" s="140">
        <v>1941.1</v>
      </c>
      <c r="D28" s="247">
        <f t="shared" si="2"/>
        <v>2.4699560332193445E-3</v>
      </c>
      <c r="E28" s="215">
        <f t="shared" si="3"/>
        <v>5.4424754097459737E-3</v>
      </c>
      <c r="F28" s="52">
        <f t="shared" si="4"/>
        <v>1.3995005933544304</v>
      </c>
      <c r="H28" s="19">
        <v>213.48600000000002</v>
      </c>
      <c r="I28" s="140">
        <v>523.30100000000016</v>
      </c>
      <c r="J28" s="247">
        <f t="shared" si="5"/>
        <v>2.4033119653068232E-3</v>
      </c>
      <c r="K28" s="215">
        <f t="shared" si="6"/>
        <v>5.9243321695263739E-3</v>
      </c>
      <c r="L28" s="52">
        <f t="shared" si="0"/>
        <v>1.4512192837001028</v>
      </c>
      <c r="N28" s="27">
        <f t="shared" si="1"/>
        <v>2.6390179984177218</v>
      </c>
      <c r="O28" s="152">
        <f t="shared" si="1"/>
        <v>2.6958992323940043</v>
      </c>
      <c r="P28" s="52">
        <f t="shared" si="7"/>
        <v>2.1553939385933276E-2</v>
      </c>
    </row>
    <row r="29" spans="1:16" ht="20.100000000000001" customHeight="1" x14ac:dyDescent="0.25">
      <c r="A29" s="8" t="s">
        <v>210</v>
      </c>
      <c r="B29" s="19">
        <v>2611.12</v>
      </c>
      <c r="C29" s="140">
        <v>2064</v>
      </c>
      <c r="D29" s="247">
        <f t="shared" si="2"/>
        <v>7.9723986321446009E-3</v>
      </c>
      <c r="E29" s="215">
        <f t="shared" si="3"/>
        <v>5.7870636472699454E-3</v>
      </c>
      <c r="F29" s="52">
        <f t="shared" si="4"/>
        <v>-0.20953460583963965</v>
      </c>
      <c r="H29" s="19">
        <v>656.83300000000008</v>
      </c>
      <c r="I29" s="140">
        <v>493.01800000000003</v>
      </c>
      <c r="J29" s="247">
        <f t="shared" si="5"/>
        <v>7.3942769460684857E-3</v>
      </c>
      <c r="K29" s="215">
        <f t="shared" si="6"/>
        <v>5.581495922147202E-3</v>
      </c>
      <c r="L29" s="52">
        <f t="shared" si="0"/>
        <v>-0.24940129378396036</v>
      </c>
      <c r="N29" s="27">
        <f t="shared" ref="N29:N30" si="15">(H29/B29)*10</f>
        <v>2.5155220748184695</v>
      </c>
      <c r="O29" s="152">
        <f t="shared" ref="O29:O30" si="16">(I29/C29)*10</f>
        <v>2.3886531007751941</v>
      </c>
      <c r="P29" s="52">
        <f t="shared" ref="P29:P30" si="17">(O29-N29)/N29</f>
        <v>-5.0434450690491656E-2</v>
      </c>
    </row>
    <row r="30" spans="1:16" ht="20.100000000000001" customHeight="1" x14ac:dyDescent="0.25">
      <c r="A30" s="8" t="s">
        <v>192</v>
      </c>
      <c r="B30" s="19">
        <v>1864.8700000000001</v>
      </c>
      <c r="C30" s="140">
        <v>1888.8700000000001</v>
      </c>
      <c r="D30" s="247">
        <f t="shared" si="2"/>
        <v>5.6939118221787976E-3</v>
      </c>
      <c r="E30" s="215">
        <f t="shared" si="3"/>
        <v>5.2960324183230533E-3</v>
      </c>
      <c r="F30" s="52">
        <f t="shared" si="4"/>
        <v>1.2869529779555678E-2</v>
      </c>
      <c r="H30" s="19">
        <v>478.22100000000006</v>
      </c>
      <c r="I30" s="140">
        <v>490.13799999999998</v>
      </c>
      <c r="J30" s="247">
        <f t="shared" si="5"/>
        <v>5.3835579446005564E-3</v>
      </c>
      <c r="K30" s="215">
        <f t="shared" si="6"/>
        <v>5.5488912134838593E-3</v>
      </c>
      <c r="L30" s="52">
        <f t="shared" si="0"/>
        <v>2.4919441011582333E-2</v>
      </c>
      <c r="N30" s="27">
        <f t="shared" si="15"/>
        <v>2.5643664169620406</v>
      </c>
      <c r="O30" s="152">
        <f t="shared" si="16"/>
        <v>2.5948741840359579</v>
      </c>
      <c r="P30" s="52">
        <f t="shared" si="17"/>
        <v>1.1896804946486293E-2</v>
      </c>
    </row>
    <row r="31" spans="1:16" ht="20.100000000000001" customHeight="1" x14ac:dyDescent="0.25">
      <c r="A31" s="8" t="s">
        <v>178</v>
      </c>
      <c r="B31" s="19">
        <v>344.91</v>
      </c>
      <c r="C31" s="140">
        <v>341.21</v>
      </c>
      <c r="D31" s="247">
        <f t="shared" si="2"/>
        <v>1.0530959941377625E-3</v>
      </c>
      <c r="E31" s="215">
        <f t="shared" si="3"/>
        <v>9.5668797823884584E-4</v>
      </c>
      <c r="F31" s="52">
        <f t="shared" si="4"/>
        <v>-1.072743614276201E-2</v>
      </c>
      <c r="H31" s="19">
        <v>465.28199999999998</v>
      </c>
      <c r="I31" s="140">
        <v>474.60400000000004</v>
      </c>
      <c r="J31" s="247">
        <f t="shared" si="5"/>
        <v>5.2378975569446675E-3</v>
      </c>
      <c r="K31" s="215">
        <f t="shared" si="6"/>
        <v>5.3730295661309543E-3</v>
      </c>
      <c r="L31" s="52">
        <f t="shared" si="0"/>
        <v>2.0035161471967666E-2</v>
      </c>
      <c r="N31" s="27">
        <f t="shared" si="1"/>
        <v>13.489953901017655</v>
      </c>
      <c r="O31" s="152">
        <f t="shared" si="1"/>
        <v>13.909439934351282</v>
      </c>
      <c r="P31" s="52">
        <f t="shared" si="7"/>
        <v>3.1096179898878779E-2</v>
      </c>
    </row>
    <row r="32" spans="1:16" ht="20.100000000000001" customHeight="1" thickBot="1" x14ac:dyDescent="0.3">
      <c r="A32" s="8" t="s">
        <v>17</v>
      </c>
      <c r="B32" s="19">
        <f>B33-SUM(B7:B31)</f>
        <v>15793.280000000028</v>
      </c>
      <c r="C32" s="140">
        <f>C33-SUM(C7:C31)</f>
        <v>15387.610000000102</v>
      </c>
      <c r="D32" s="247">
        <f t="shared" si="2"/>
        <v>4.8220810942843265E-2</v>
      </c>
      <c r="E32" s="215">
        <f t="shared" si="3"/>
        <v>4.3143933357251973E-2</v>
      </c>
      <c r="F32" s="52">
        <f t="shared" si="4"/>
        <v>-2.5686241236774425E-2</v>
      </c>
      <c r="H32" s="19">
        <f>H33-SUM(H7:H31)</f>
        <v>4533.4919999999984</v>
      </c>
      <c r="I32" s="140">
        <f>I33-SUM(I7:I31)</f>
        <v>4492.2009999999573</v>
      </c>
      <c r="J32" s="247">
        <f t="shared" si="5"/>
        <v>5.1035644343061168E-2</v>
      </c>
      <c r="K32" s="215">
        <f t="shared" si="6"/>
        <v>5.0856564188255488E-2</v>
      </c>
      <c r="L32" s="52">
        <f t="shared" si="0"/>
        <v>-9.1079900438869443E-3</v>
      </c>
      <c r="N32" s="27">
        <f t="shared" si="1"/>
        <v>2.8705196134051891</v>
      </c>
      <c r="O32" s="152">
        <f t="shared" si="1"/>
        <v>2.9193623961095501</v>
      </c>
      <c r="P32" s="52">
        <f t="shared" si="7"/>
        <v>1.7015310564772828E-2</v>
      </c>
    </row>
    <row r="33" spans="1:16" ht="26.25" customHeight="1" thickBot="1" x14ac:dyDescent="0.3">
      <c r="A33" s="12" t="s">
        <v>18</v>
      </c>
      <c r="B33" s="17">
        <v>327520.00000000006</v>
      </c>
      <c r="C33" s="145">
        <v>356657.56000000011</v>
      </c>
      <c r="D33" s="243">
        <f>SUM(D7:D32)</f>
        <v>0.99999999999999967</v>
      </c>
      <c r="E33" s="244">
        <f>SUM(E7:E32)</f>
        <v>1</v>
      </c>
      <c r="F33" s="57">
        <f t="shared" si="4"/>
        <v>8.8964215925745146E-2</v>
      </c>
      <c r="G33" s="1"/>
      <c r="H33" s="17">
        <v>88829.915999999997</v>
      </c>
      <c r="I33" s="145">
        <v>88330.799999999988</v>
      </c>
      <c r="J33" s="243">
        <f>SUM(J7:J32)</f>
        <v>1.0000000000000002</v>
      </c>
      <c r="K33" s="244">
        <f>SUM(K7:K32)</f>
        <v>0.99999999999999944</v>
      </c>
      <c r="L33" s="57">
        <f t="shared" si="0"/>
        <v>-5.6187827533238817E-3</v>
      </c>
      <c r="N33" s="29">
        <f t="shared" si="1"/>
        <v>2.7121982169027841</v>
      </c>
      <c r="O33" s="146">
        <f t="shared" si="1"/>
        <v>2.4766277209993799</v>
      </c>
      <c r="P33" s="57">
        <f t="shared" si="7"/>
        <v>-8.6855929052418498E-2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jan-set</v>
      </c>
      <c r="C37" s="364"/>
      <c r="D37" s="370" t="str">
        <f>B5</f>
        <v>jan-set</v>
      </c>
      <c r="E37" s="364"/>
      <c r="F37" s="131" t="str">
        <f>F5</f>
        <v>2025/2024</v>
      </c>
      <c r="H37" s="359" t="str">
        <f>B5</f>
        <v>jan-set</v>
      </c>
      <c r="I37" s="364"/>
      <c r="J37" s="370" t="str">
        <f>B5</f>
        <v>jan-set</v>
      </c>
      <c r="K37" s="360"/>
      <c r="L37" s="131" t="str">
        <f>L5</f>
        <v>2025/2024</v>
      </c>
      <c r="N37" s="359" t="str">
        <f>B5</f>
        <v>jan-set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170</v>
      </c>
      <c r="B39" s="39">
        <v>34664.78</v>
      </c>
      <c r="C39" s="147">
        <v>38520.379999999997</v>
      </c>
      <c r="D39" s="247">
        <f t="shared" ref="D39:D61" si="18">B39/$B$62</f>
        <v>0.26174638234227232</v>
      </c>
      <c r="E39" s="246">
        <f t="shared" ref="E39:E61" si="19">C39/$C$62</f>
        <v>0.27539399648440011</v>
      </c>
      <c r="F39" s="52">
        <f>(C39-B39)/B39</f>
        <v>0.11122528399141719</v>
      </c>
      <c r="H39" s="39">
        <v>7610.1689999999999</v>
      </c>
      <c r="I39" s="147">
        <v>8190.8640000000005</v>
      </c>
      <c r="J39" s="247">
        <f t="shared" ref="J39:J61" si="20">H39/$H$62</f>
        <v>0.2460739784777678</v>
      </c>
      <c r="K39" s="246">
        <f t="shared" ref="K39:K61" si="21">I39/$I$62</f>
        <v>0.2551112882686134</v>
      </c>
      <c r="L39" s="52">
        <f t="shared" ref="L39:L62" si="22">(I39-H39)/H39</f>
        <v>7.6305138558683872E-2</v>
      </c>
      <c r="N39" s="27">
        <f t="shared" ref="N39:O62" si="23">(H39/B39)*10</f>
        <v>2.1953605359676307</v>
      </c>
      <c r="O39" s="151">
        <f t="shared" si="23"/>
        <v>2.1263715466981377</v>
      </c>
      <c r="P39" s="61">
        <f t="shared" si="7"/>
        <v>-3.1424901805062896E-2</v>
      </c>
    </row>
    <row r="40" spans="1:16" ht="20.100000000000001" customHeight="1" x14ac:dyDescent="0.25">
      <c r="A40" s="38" t="s">
        <v>173</v>
      </c>
      <c r="B40" s="19">
        <v>18850.249999999996</v>
      </c>
      <c r="C40" s="140">
        <v>23467.290000000005</v>
      </c>
      <c r="D40" s="247">
        <f t="shared" si="18"/>
        <v>0.14233422925942174</v>
      </c>
      <c r="E40" s="215">
        <f t="shared" si="19"/>
        <v>0.16777484489401193</v>
      </c>
      <c r="F40" s="52">
        <f t="shared" ref="F40:F62" si="24">(C40-B40)/B40</f>
        <v>0.24493256057612017</v>
      </c>
      <c r="H40" s="19">
        <v>4231.2519999999995</v>
      </c>
      <c r="I40" s="140">
        <v>5270.0910000000003</v>
      </c>
      <c r="J40" s="247">
        <f t="shared" si="20"/>
        <v>0.13681706852791467</v>
      </c>
      <c r="K40" s="215">
        <f t="shared" si="21"/>
        <v>0.16414137804056142</v>
      </c>
      <c r="L40" s="52">
        <f t="shared" si="22"/>
        <v>0.24551574805754917</v>
      </c>
      <c r="N40" s="27">
        <f t="shared" si="23"/>
        <v>2.2446662511107283</v>
      </c>
      <c r="O40" s="152">
        <f t="shared" si="23"/>
        <v>2.2457177628946501</v>
      </c>
      <c r="P40" s="52">
        <f t="shared" si="7"/>
        <v>4.6844905491027973E-4</v>
      </c>
    </row>
    <row r="41" spans="1:16" ht="20.100000000000001" customHeight="1" x14ac:dyDescent="0.25">
      <c r="A41" s="38" t="s">
        <v>163</v>
      </c>
      <c r="B41" s="19">
        <v>16992.499999999996</v>
      </c>
      <c r="C41" s="140">
        <v>17893.23</v>
      </c>
      <c r="D41" s="247">
        <f t="shared" si="18"/>
        <v>0.12830675405847264</v>
      </c>
      <c r="E41" s="215">
        <f t="shared" si="19"/>
        <v>0.12792418246431014</v>
      </c>
      <c r="F41" s="52">
        <f t="shared" si="24"/>
        <v>5.300750331028415E-2</v>
      </c>
      <c r="H41" s="19">
        <v>4159.7659999999996</v>
      </c>
      <c r="I41" s="140">
        <v>4534.2089999999998</v>
      </c>
      <c r="J41" s="247">
        <f t="shared" si="20"/>
        <v>0.13450557657215631</v>
      </c>
      <c r="K41" s="215">
        <f t="shared" si="21"/>
        <v>0.14122171962190327</v>
      </c>
      <c r="L41" s="52">
        <f t="shared" si="22"/>
        <v>9.0015399904706236E-2</v>
      </c>
      <c r="N41" s="27">
        <f t="shared" si="23"/>
        <v>2.4480011769898486</v>
      </c>
      <c r="O41" s="152">
        <f t="shared" si="23"/>
        <v>2.5340360572127003</v>
      </c>
      <c r="P41" s="52">
        <f t="shared" si="7"/>
        <v>3.5144950513726174E-2</v>
      </c>
    </row>
    <row r="42" spans="1:16" ht="20.100000000000001" customHeight="1" x14ac:dyDescent="0.25">
      <c r="A42" s="38" t="s">
        <v>172</v>
      </c>
      <c r="B42" s="19">
        <v>23430.36</v>
      </c>
      <c r="C42" s="140">
        <v>20787.560000000001</v>
      </c>
      <c r="D42" s="247">
        <f t="shared" si="18"/>
        <v>0.17691766591269537</v>
      </c>
      <c r="E42" s="215">
        <f t="shared" si="19"/>
        <v>0.14861663424813715</v>
      </c>
      <c r="F42" s="52">
        <f t="shared" si="24"/>
        <v>-0.11279382817848292</v>
      </c>
      <c r="H42" s="19">
        <v>4690.6059999999998</v>
      </c>
      <c r="I42" s="140">
        <v>4169.8839999999991</v>
      </c>
      <c r="J42" s="247">
        <f t="shared" si="20"/>
        <v>0.15167022964820998</v>
      </c>
      <c r="K42" s="215">
        <f t="shared" si="21"/>
        <v>0.12987451374735051</v>
      </c>
      <c r="L42" s="52">
        <f t="shared" si="22"/>
        <v>-0.11101380077542235</v>
      </c>
      <c r="N42" s="27">
        <f t="shared" si="23"/>
        <v>2.0019350961743649</v>
      </c>
      <c r="O42" s="152">
        <f t="shared" si="23"/>
        <v>2.0059516364594971</v>
      </c>
      <c r="P42" s="52">
        <f t="shared" si="7"/>
        <v>2.0063289228545375E-3</v>
      </c>
    </row>
    <row r="43" spans="1:16" ht="20.100000000000001" customHeight="1" x14ac:dyDescent="0.25">
      <c r="A43" s="38" t="s">
        <v>176</v>
      </c>
      <c r="B43" s="19">
        <v>10686.84</v>
      </c>
      <c r="C43" s="140">
        <v>7701.43</v>
      </c>
      <c r="D43" s="247">
        <f t="shared" si="18"/>
        <v>8.0694056292025779E-2</v>
      </c>
      <c r="E43" s="215">
        <f t="shared" si="19"/>
        <v>5.5059882232336592E-2</v>
      </c>
      <c r="F43" s="52">
        <f t="shared" si="24"/>
        <v>-0.27935385951319563</v>
      </c>
      <c r="H43" s="19">
        <v>3298.0439999999999</v>
      </c>
      <c r="I43" s="140">
        <v>2373.9600000000005</v>
      </c>
      <c r="J43" s="247">
        <f t="shared" si="20"/>
        <v>0.10664189038045425</v>
      </c>
      <c r="K43" s="215">
        <f t="shared" si="21"/>
        <v>7.3938963447342979E-2</v>
      </c>
      <c r="L43" s="52">
        <f t="shared" si="22"/>
        <v>-0.28019153170788486</v>
      </c>
      <c r="N43" s="27">
        <f t="shared" si="23"/>
        <v>3.0860797017640387</v>
      </c>
      <c r="O43" s="152">
        <f t="shared" si="23"/>
        <v>3.0824924721772455</v>
      </c>
      <c r="P43" s="52">
        <f t="shared" si="7"/>
        <v>-1.162390454382185E-3</v>
      </c>
    </row>
    <row r="44" spans="1:16" ht="20.100000000000001" customHeight="1" x14ac:dyDescent="0.25">
      <c r="A44" s="38" t="s">
        <v>169</v>
      </c>
      <c r="B44" s="19">
        <v>5340.17</v>
      </c>
      <c r="C44" s="140">
        <v>5085.5899999999992</v>
      </c>
      <c r="D44" s="247">
        <f t="shared" si="18"/>
        <v>4.0322488087122792E-2</v>
      </c>
      <c r="E44" s="215">
        <f t="shared" si="19"/>
        <v>3.6358440767746844E-2</v>
      </c>
      <c r="F44" s="52">
        <f t="shared" si="24"/>
        <v>-4.7672639635067952E-2</v>
      </c>
      <c r="H44" s="19">
        <v>1315.4559999999999</v>
      </c>
      <c r="I44" s="140">
        <v>1333.0030000000002</v>
      </c>
      <c r="J44" s="247">
        <f t="shared" si="20"/>
        <v>4.2535125229472628E-2</v>
      </c>
      <c r="K44" s="215">
        <f t="shared" si="21"/>
        <v>4.1517489802776177E-2</v>
      </c>
      <c r="L44" s="52">
        <f t="shared" si="22"/>
        <v>1.3339100661671887E-2</v>
      </c>
      <c r="N44" s="27">
        <f t="shared" si="23"/>
        <v>2.4633223286899102</v>
      </c>
      <c r="O44" s="152">
        <f t="shared" si="23"/>
        <v>2.6211373704919199</v>
      </c>
      <c r="P44" s="52">
        <f t="shared" si="7"/>
        <v>6.4065932405176468E-2</v>
      </c>
    </row>
    <row r="45" spans="1:16" ht="20.100000000000001" customHeight="1" x14ac:dyDescent="0.25">
      <c r="A45" s="38" t="s">
        <v>188</v>
      </c>
      <c r="B45" s="19">
        <v>5185.8</v>
      </c>
      <c r="C45" s="140">
        <v>5733.7099999999991</v>
      </c>
      <c r="D45" s="247">
        <f t="shared" si="18"/>
        <v>3.9156873043779766E-2</v>
      </c>
      <c r="E45" s="215">
        <f t="shared" si="19"/>
        <v>4.0992049184939754E-2</v>
      </c>
      <c r="F45" s="52">
        <f t="shared" si="24"/>
        <v>0.10565582938023042</v>
      </c>
      <c r="H45" s="19">
        <v>1163.518</v>
      </c>
      <c r="I45" s="140">
        <v>1306.5930000000001</v>
      </c>
      <c r="J45" s="247">
        <f t="shared" si="20"/>
        <v>3.7622226693059702E-2</v>
      </c>
      <c r="K45" s="215">
        <f t="shared" si="21"/>
        <v>4.0694928333903771E-2</v>
      </c>
      <c r="L45" s="52">
        <f t="shared" si="22"/>
        <v>0.12296758623416229</v>
      </c>
      <c r="N45" s="27">
        <f t="shared" si="23"/>
        <v>2.2436615372748658</v>
      </c>
      <c r="O45" s="152">
        <f t="shared" si="23"/>
        <v>2.2787915677632813</v>
      </c>
      <c r="P45" s="52">
        <f t="shared" si="7"/>
        <v>1.5657455415973357E-2</v>
      </c>
    </row>
    <row r="46" spans="1:16" ht="20.100000000000001" customHeight="1" x14ac:dyDescent="0.25">
      <c r="A46" s="38" t="s">
        <v>171</v>
      </c>
      <c r="B46" s="19">
        <v>1581.1100000000004</v>
      </c>
      <c r="C46" s="140">
        <v>3875.6</v>
      </c>
      <c r="D46" s="247">
        <f t="shared" si="18"/>
        <v>1.1938625388223732E-2</v>
      </c>
      <c r="E46" s="215">
        <f t="shared" si="19"/>
        <v>2.7707851604136333E-2</v>
      </c>
      <c r="F46" s="52">
        <f t="shared" si="24"/>
        <v>1.4511893543143737</v>
      </c>
      <c r="H46" s="19">
        <v>521.25900000000001</v>
      </c>
      <c r="I46" s="140">
        <v>829.78699999999992</v>
      </c>
      <c r="J46" s="247">
        <f t="shared" si="20"/>
        <v>1.6854852493728166E-2</v>
      </c>
      <c r="K46" s="215">
        <f t="shared" si="21"/>
        <v>2.5844407935298141E-2</v>
      </c>
      <c r="L46" s="52">
        <f t="shared" si="22"/>
        <v>0.59189002012435254</v>
      </c>
      <c r="N46" s="27">
        <f t="shared" si="23"/>
        <v>3.2967914945829193</v>
      </c>
      <c r="O46" s="152">
        <f t="shared" si="23"/>
        <v>2.1410542883682524</v>
      </c>
      <c r="P46" s="52">
        <f t="shared" si="7"/>
        <v>-0.35056424044823631</v>
      </c>
    </row>
    <row r="47" spans="1:16" ht="20.100000000000001" customHeight="1" x14ac:dyDescent="0.25">
      <c r="A47" s="38" t="s">
        <v>186</v>
      </c>
      <c r="B47" s="19">
        <v>2977.31</v>
      </c>
      <c r="C47" s="140">
        <v>2607.9899999999998</v>
      </c>
      <c r="D47" s="247">
        <f t="shared" si="18"/>
        <v>2.2481034687410993E-2</v>
      </c>
      <c r="E47" s="215">
        <f t="shared" si="19"/>
        <v>1.8645319409916275E-2</v>
      </c>
      <c r="F47" s="52">
        <f t="shared" si="24"/>
        <v>-0.12404485928573114</v>
      </c>
      <c r="H47" s="19">
        <v>672.15200000000004</v>
      </c>
      <c r="I47" s="140">
        <v>670.7650000000001</v>
      </c>
      <c r="J47" s="247">
        <f t="shared" si="20"/>
        <v>2.1733961069956342E-2</v>
      </c>
      <c r="K47" s="215">
        <f t="shared" si="21"/>
        <v>2.0891535163506132E-2</v>
      </c>
      <c r="L47" s="52">
        <f t="shared" si="22"/>
        <v>-2.0635213463620484E-3</v>
      </c>
      <c r="N47" s="27">
        <f t="shared" ref="N47:N48" si="25">(H47/B47)*10</f>
        <v>2.2575815081398982</v>
      </c>
      <c r="O47" s="152">
        <f t="shared" ref="O47:O48" si="26">(I47/C47)*10</f>
        <v>2.57196154893232</v>
      </c>
      <c r="P47" s="52">
        <f t="shared" ref="P47:P48" si="27">(O47-N47)/N47</f>
        <v>0.13925523382385013</v>
      </c>
    </row>
    <row r="48" spans="1:16" ht="20.100000000000001" customHeight="1" x14ac:dyDescent="0.25">
      <c r="A48" s="38" t="s">
        <v>191</v>
      </c>
      <c r="B48" s="19">
        <v>1930.4600000000003</v>
      </c>
      <c r="C48" s="140">
        <v>3901.8199999999997</v>
      </c>
      <c r="D48" s="247">
        <f t="shared" si="18"/>
        <v>1.4576492949225788E-2</v>
      </c>
      <c r="E48" s="215">
        <f t="shared" si="19"/>
        <v>2.7895306416052021E-2</v>
      </c>
      <c r="F48" s="52">
        <f t="shared" si="24"/>
        <v>1.0211866601742585</v>
      </c>
      <c r="H48" s="19">
        <v>330.25199999999995</v>
      </c>
      <c r="I48" s="140">
        <v>663.39199999999994</v>
      </c>
      <c r="J48" s="247">
        <f t="shared" si="20"/>
        <v>1.0678662134867144E-2</v>
      </c>
      <c r="K48" s="215">
        <f t="shared" si="21"/>
        <v>2.0661896931397219E-2</v>
      </c>
      <c r="L48" s="52">
        <f t="shared" si="22"/>
        <v>1.0087448372757775</v>
      </c>
      <c r="N48" s="27">
        <f t="shared" si="25"/>
        <v>1.710742517327476</v>
      </c>
      <c r="O48" s="152">
        <f t="shared" si="26"/>
        <v>1.7002116960802907</v>
      </c>
      <c r="P48" s="52">
        <f t="shared" si="27"/>
        <v>-6.1557020653444433E-3</v>
      </c>
    </row>
    <row r="49" spans="1:16" ht="20.100000000000001" customHeight="1" x14ac:dyDescent="0.25">
      <c r="A49" s="38" t="s">
        <v>177</v>
      </c>
      <c r="B49" s="19">
        <v>1406.5000000000002</v>
      </c>
      <c r="C49" s="140">
        <v>2512.73</v>
      </c>
      <c r="D49" s="247">
        <f t="shared" si="18"/>
        <v>1.0620182408900506E-2</v>
      </c>
      <c r="E49" s="215">
        <f t="shared" si="19"/>
        <v>1.796427648912723E-2</v>
      </c>
      <c r="F49" s="52">
        <f t="shared" si="24"/>
        <v>0.78651261997867017</v>
      </c>
      <c r="H49" s="19">
        <v>396.95</v>
      </c>
      <c r="I49" s="140">
        <v>615.48099999999999</v>
      </c>
      <c r="J49" s="247">
        <f t="shared" si="20"/>
        <v>1.2835334636688085E-2</v>
      </c>
      <c r="K49" s="215">
        <f t="shared" si="21"/>
        <v>1.9169668891444714E-2</v>
      </c>
      <c r="L49" s="52">
        <f t="shared" si="22"/>
        <v>0.55052525506990813</v>
      </c>
      <c r="N49" s="27">
        <f t="shared" si="23"/>
        <v>2.8222538215428363</v>
      </c>
      <c r="O49" s="152">
        <f t="shared" si="23"/>
        <v>2.4494513935042761</v>
      </c>
      <c r="P49" s="52">
        <f t="shared" si="7"/>
        <v>-0.13209386951410382</v>
      </c>
    </row>
    <row r="50" spans="1:16" ht="20.100000000000001" customHeight="1" x14ac:dyDescent="0.25">
      <c r="A50" s="38" t="s">
        <v>181</v>
      </c>
      <c r="B50" s="19">
        <v>2107.1000000000004</v>
      </c>
      <c r="C50" s="140">
        <v>1782.9700000000003</v>
      </c>
      <c r="D50" s="247">
        <f t="shared" si="18"/>
        <v>1.5910264026871138E-2</v>
      </c>
      <c r="E50" s="215">
        <f t="shared" si="19"/>
        <v>1.2746998703330313E-2</v>
      </c>
      <c r="F50" s="52">
        <f t="shared" si="24"/>
        <v>-0.15382753547529782</v>
      </c>
      <c r="H50" s="19">
        <v>629.07899999999995</v>
      </c>
      <c r="I50" s="140">
        <v>544.94099999999992</v>
      </c>
      <c r="J50" s="247">
        <f t="shared" si="20"/>
        <v>2.0341200347431927E-2</v>
      </c>
      <c r="K50" s="215">
        <f t="shared" si="21"/>
        <v>1.697264177996197E-2</v>
      </c>
      <c r="L50" s="52">
        <f t="shared" si="22"/>
        <v>-0.13374790765547737</v>
      </c>
      <c r="N50" s="27">
        <f t="shared" si="23"/>
        <v>2.9855203834654258</v>
      </c>
      <c r="O50" s="152">
        <f t="shared" si="23"/>
        <v>3.0563666242281129</v>
      </c>
      <c r="P50" s="52">
        <f t="shared" si="7"/>
        <v>2.3729947099022219E-2</v>
      </c>
    </row>
    <row r="51" spans="1:16" ht="20.100000000000001" customHeight="1" x14ac:dyDescent="0.25">
      <c r="A51" s="38" t="s">
        <v>192</v>
      </c>
      <c r="B51" s="19">
        <v>1864.8700000000001</v>
      </c>
      <c r="C51" s="140">
        <v>1888.8700000000001</v>
      </c>
      <c r="D51" s="247">
        <f t="shared" si="18"/>
        <v>1.4081236806886801E-2</v>
      </c>
      <c r="E51" s="215">
        <f t="shared" si="19"/>
        <v>1.3504110243447465E-2</v>
      </c>
      <c r="F51" s="52">
        <f t="shared" si="24"/>
        <v>1.2869529779555678E-2</v>
      </c>
      <c r="H51" s="19">
        <v>478.22100000000006</v>
      </c>
      <c r="I51" s="140">
        <v>490.13799999999998</v>
      </c>
      <c r="J51" s="247">
        <f t="shared" si="20"/>
        <v>1.5463223492358267E-2</v>
      </c>
      <c r="K51" s="215">
        <f t="shared" si="21"/>
        <v>1.5265756653925839E-2</v>
      </c>
      <c r="L51" s="52">
        <f t="shared" si="22"/>
        <v>2.4919441011582333E-2</v>
      </c>
      <c r="N51" s="27">
        <f t="shared" si="23"/>
        <v>2.5643664169620406</v>
      </c>
      <c r="O51" s="152">
        <f t="shared" si="23"/>
        <v>2.5948741840359579</v>
      </c>
      <c r="P51" s="52">
        <f t="shared" si="7"/>
        <v>1.1896804946486293E-2</v>
      </c>
    </row>
    <row r="52" spans="1:16" ht="20.100000000000001" customHeight="1" x14ac:dyDescent="0.25">
      <c r="A52" s="38" t="s">
        <v>180</v>
      </c>
      <c r="B52" s="19">
        <v>1180.17</v>
      </c>
      <c r="C52" s="140">
        <v>1046.6400000000001</v>
      </c>
      <c r="D52" s="247">
        <f t="shared" si="18"/>
        <v>8.9112127077938912E-3</v>
      </c>
      <c r="E52" s="215">
        <f t="shared" si="19"/>
        <v>7.4827499749595561E-3</v>
      </c>
      <c r="F52" s="52">
        <f t="shared" si="24"/>
        <v>-0.11314471643915704</v>
      </c>
      <c r="H52" s="19">
        <v>363.95699999999999</v>
      </c>
      <c r="I52" s="140">
        <v>319.21199999999999</v>
      </c>
      <c r="J52" s="247">
        <f t="shared" si="20"/>
        <v>1.1768509606663523E-2</v>
      </c>
      <c r="K52" s="215">
        <f t="shared" si="21"/>
        <v>9.9421238773834616E-3</v>
      </c>
      <c r="L52" s="52">
        <f t="shared" si="22"/>
        <v>-0.12294034734872528</v>
      </c>
      <c r="N52" s="27">
        <f t="shared" si="23"/>
        <v>3.0839370599150966</v>
      </c>
      <c r="O52" s="152">
        <f t="shared" si="23"/>
        <v>3.0498738821371241</v>
      </c>
      <c r="P52" s="52">
        <f t="shared" si="7"/>
        <v>-1.1045354401269884E-2</v>
      </c>
    </row>
    <row r="53" spans="1:16" ht="20.100000000000001" customHeight="1" x14ac:dyDescent="0.25">
      <c r="A53" s="38" t="s">
        <v>194</v>
      </c>
      <c r="B53" s="19">
        <v>2259.92</v>
      </c>
      <c r="C53" s="140">
        <v>1279.1199999999999</v>
      </c>
      <c r="D53" s="247">
        <f t="shared" si="18"/>
        <v>1.7064175349820427E-2</v>
      </c>
      <c r="E53" s="215">
        <f t="shared" si="19"/>
        <v>9.1448207100533752E-3</v>
      </c>
      <c r="F53" s="52">
        <f t="shared" si="24"/>
        <v>-0.43399766363411102</v>
      </c>
      <c r="H53" s="19">
        <v>524.20699999999999</v>
      </c>
      <c r="I53" s="140">
        <v>298.73200000000003</v>
      </c>
      <c r="J53" s="247">
        <f t="shared" si="20"/>
        <v>1.6950175749828319E-2</v>
      </c>
      <c r="K53" s="215">
        <f t="shared" si="21"/>
        <v>9.3042572025441288E-3</v>
      </c>
      <c r="L53" s="52">
        <f t="shared" si="22"/>
        <v>-0.43012588538497193</v>
      </c>
      <c r="N53" s="27">
        <f t="shared" si="23"/>
        <v>2.3195821091012068</v>
      </c>
      <c r="O53" s="152">
        <f t="shared" si="23"/>
        <v>2.3354493714428672</v>
      </c>
      <c r="P53" s="52">
        <f t="shared" si="7"/>
        <v>6.8405693764420038E-3</v>
      </c>
    </row>
    <row r="54" spans="1:16" ht="20.100000000000001" customHeight="1" x14ac:dyDescent="0.25">
      <c r="A54" s="38" t="s">
        <v>190</v>
      </c>
      <c r="B54" s="19">
        <v>725.33999999999992</v>
      </c>
      <c r="C54" s="140">
        <v>321.73</v>
      </c>
      <c r="D54" s="247">
        <f t="shared" si="18"/>
        <v>5.476888097029428E-3</v>
      </c>
      <c r="E54" s="215">
        <f t="shared" si="19"/>
        <v>2.3001463248526121E-3</v>
      </c>
      <c r="F54" s="52">
        <f t="shared" si="24"/>
        <v>-0.55644249593294171</v>
      </c>
      <c r="H54" s="19">
        <v>192.721</v>
      </c>
      <c r="I54" s="140">
        <v>95.88000000000001</v>
      </c>
      <c r="J54" s="247">
        <f t="shared" si="20"/>
        <v>6.2316123605420442E-3</v>
      </c>
      <c r="K54" s="215">
        <f t="shared" si="21"/>
        <v>2.9862625382614891E-3</v>
      </c>
      <c r="L54" s="52">
        <f t="shared" si="22"/>
        <v>-0.50249324152531372</v>
      </c>
      <c r="N54" s="27">
        <f t="shared" si="23"/>
        <v>2.6569746601593742</v>
      </c>
      <c r="O54" s="152">
        <f t="shared" si="23"/>
        <v>2.9801386255555902</v>
      </c>
      <c r="P54" s="52">
        <f t="shared" si="7"/>
        <v>0.12162854627180807</v>
      </c>
    </row>
    <row r="55" spans="1:16" ht="20.100000000000001" customHeight="1" x14ac:dyDescent="0.25">
      <c r="A55" s="38" t="s">
        <v>189</v>
      </c>
      <c r="B55" s="19">
        <v>216.23999999999998</v>
      </c>
      <c r="C55" s="140">
        <v>327.15000000000003</v>
      </c>
      <c r="D55" s="247">
        <f t="shared" si="18"/>
        <v>1.6327822567370387E-3</v>
      </c>
      <c r="E55" s="215">
        <f t="shared" si="19"/>
        <v>2.3388955651494482E-3</v>
      </c>
      <c r="F55" s="52">
        <f t="shared" si="24"/>
        <v>0.51290233074361846</v>
      </c>
      <c r="H55" s="19">
        <v>69.929000000000016</v>
      </c>
      <c r="I55" s="140">
        <v>94.317999999999998</v>
      </c>
      <c r="J55" s="247">
        <f t="shared" si="20"/>
        <v>2.2611465318275888E-3</v>
      </c>
      <c r="K55" s="215">
        <f t="shared" si="21"/>
        <v>2.9376127459714964E-3</v>
      </c>
      <c r="L55" s="52">
        <f t="shared" si="22"/>
        <v>0.34876803615095275</v>
      </c>
      <c r="N55" s="27">
        <f t="shared" ref="N55:N56" si="28">(H55/B55)*10</f>
        <v>3.2338605253422132</v>
      </c>
      <c r="O55" s="152">
        <f t="shared" ref="O55:O56" si="29">(I55/C55)*10</f>
        <v>2.8830200213969128</v>
      </c>
      <c r="P55" s="52">
        <f t="shared" ref="P55:P56" si="30">(O55-N55)/N55</f>
        <v>-0.10848968321173152</v>
      </c>
    </row>
    <row r="56" spans="1:16" ht="20.100000000000001" customHeight="1" x14ac:dyDescent="0.25">
      <c r="A56" s="38" t="s">
        <v>193</v>
      </c>
      <c r="B56" s="19">
        <v>390.41</v>
      </c>
      <c r="C56" s="140">
        <v>318.14999999999998</v>
      </c>
      <c r="D56" s="247">
        <f t="shared" si="18"/>
        <v>2.9479028896259125E-3</v>
      </c>
      <c r="E56" s="215">
        <f t="shared" si="19"/>
        <v>2.2745518081989818E-3</v>
      </c>
      <c r="F56" s="52">
        <f t="shared" si="24"/>
        <v>-0.18508747214466853</v>
      </c>
      <c r="H56" s="19">
        <v>93.995999999999981</v>
      </c>
      <c r="I56" s="140">
        <v>87.844999999999999</v>
      </c>
      <c r="J56" s="247">
        <f t="shared" si="20"/>
        <v>3.0393503325611112E-3</v>
      </c>
      <c r="K56" s="215">
        <f t="shared" si="21"/>
        <v>2.7360057642217403E-3</v>
      </c>
      <c r="L56" s="52">
        <f t="shared" ref="L56:L57" si="31">(I56-H56)/H56</f>
        <v>-6.5438954849142333E-2</v>
      </c>
      <c r="N56" s="27">
        <f t="shared" si="28"/>
        <v>2.4076227555646619</v>
      </c>
      <c r="O56" s="152">
        <f t="shared" si="29"/>
        <v>2.7611189690397615</v>
      </c>
      <c r="P56" s="52">
        <f t="shared" si="30"/>
        <v>0.14682375495001246</v>
      </c>
    </row>
    <row r="57" spans="1:16" ht="20.100000000000001" customHeight="1" x14ac:dyDescent="0.25">
      <c r="A57" s="38" t="s">
        <v>195</v>
      </c>
      <c r="B57" s="19">
        <v>221.45999999999998</v>
      </c>
      <c r="C57" s="140">
        <v>245.04999999999998</v>
      </c>
      <c r="D57" s="247">
        <f t="shared" si="18"/>
        <v>1.6721973667082157E-3</v>
      </c>
      <c r="E57" s="215">
        <f t="shared" si="19"/>
        <v>1.7519375156346392E-3</v>
      </c>
      <c r="F57" s="52">
        <f t="shared" si="24"/>
        <v>0.10652036485144047</v>
      </c>
      <c r="H57" s="19">
        <v>70.515000000000001</v>
      </c>
      <c r="I57" s="140">
        <v>73.336999999999989</v>
      </c>
      <c r="J57" s="247">
        <f t="shared" si="20"/>
        <v>2.2800947774431549E-3</v>
      </c>
      <c r="K57" s="215">
        <f t="shared" si="21"/>
        <v>2.2841420084322357E-3</v>
      </c>
      <c r="L57" s="52">
        <f t="shared" si="31"/>
        <v>4.0019853931787398E-2</v>
      </c>
      <c r="N57" s="27">
        <f t="shared" ref="N57:N58" si="32">(H57/B57)*10</f>
        <v>3.1840964508263347</v>
      </c>
      <c r="O57" s="152">
        <f t="shared" ref="O57:O58" si="33">(I57/C57)*10</f>
        <v>2.9927361762905527</v>
      </c>
      <c r="P57" s="52">
        <f t="shared" ref="P57:P58" si="34">(O57-N57)/N57</f>
        <v>-6.0098768203494711E-2</v>
      </c>
    </row>
    <row r="58" spans="1:16" ht="20.100000000000001" customHeight="1" x14ac:dyDescent="0.25">
      <c r="A58" s="38" t="s">
        <v>216</v>
      </c>
      <c r="B58" s="19">
        <v>4.0799999999999992</v>
      </c>
      <c r="C58" s="140">
        <v>173.04</v>
      </c>
      <c r="D58" s="247">
        <f t="shared" si="18"/>
        <v>3.0807212391264879E-5</v>
      </c>
      <c r="E58" s="215">
        <f t="shared" si="19"/>
        <v>1.237115966967631E-3</v>
      </c>
      <c r="F58" s="52">
        <f t="shared" si="24"/>
        <v>41.411764705882355</v>
      </c>
      <c r="H58" s="19">
        <v>1.4690000000000001</v>
      </c>
      <c r="I58" s="140">
        <v>40.81</v>
      </c>
      <c r="J58" s="247">
        <f t="shared" si="20"/>
        <v>4.7499953599432668E-5</v>
      </c>
      <c r="K58" s="215">
        <f t="shared" si="21"/>
        <v>1.2710614746188084E-3</v>
      </c>
      <c r="L58" s="52">
        <f t="shared" si="22"/>
        <v>26.780803267528931</v>
      </c>
      <c r="N58" s="27">
        <f t="shared" si="32"/>
        <v>3.6004901960784323</v>
      </c>
      <c r="O58" s="152">
        <f t="shared" si="33"/>
        <v>2.358414239482201</v>
      </c>
      <c r="P58" s="52">
        <f t="shared" si="34"/>
        <v>-0.34497412545354816</v>
      </c>
    </row>
    <row r="59" spans="1:16" ht="20.100000000000001" customHeight="1" x14ac:dyDescent="0.25">
      <c r="A59" s="38" t="s">
        <v>182</v>
      </c>
      <c r="B59" s="19">
        <v>67.88000000000001</v>
      </c>
      <c r="C59" s="140">
        <v>135.1</v>
      </c>
      <c r="D59" s="247">
        <f t="shared" ref="D59" si="35">B59/$B$62</f>
        <v>5.125474453723188E-4</v>
      </c>
      <c r="E59" s="215">
        <f t="shared" ref="E59" si="36">C59/$C$62</f>
        <v>9.6587128488977668E-4</v>
      </c>
      <c r="F59" s="52">
        <f t="shared" si="24"/>
        <v>0.99027695934001136</v>
      </c>
      <c r="H59" s="19">
        <v>23.38</v>
      </c>
      <c r="I59" s="140">
        <v>37.237000000000002</v>
      </c>
      <c r="J59" s="247">
        <f t="shared" ref="J59:J60" si="37">H59/$H$62</f>
        <v>7.5598973121493245E-4</v>
      </c>
      <c r="K59" s="215">
        <f t="shared" ref="K59:K60" si="38">I59/$I$62</f>
        <v>1.1597774106929814E-3</v>
      </c>
      <c r="L59" s="52">
        <f t="shared" si="22"/>
        <v>0.59268605645851169</v>
      </c>
      <c r="N59" s="27">
        <f t="shared" ref="N59:N60" si="39">(H59/B59)*10</f>
        <v>3.4443134944018849</v>
      </c>
      <c r="O59" s="152">
        <f t="shared" ref="O59:O60" si="40">(I59/C59)*10</f>
        <v>2.7562546262028134</v>
      </c>
      <c r="P59" s="52">
        <f t="shared" ref="P59:P60" si="41">(O59-N59)/N59</f>
        <v>-0.1997666209296535</v>
      </c>
    </row>
    <row r="60" spans="1:16" ht="20.100000000000001" customHeight="1" x14ac:dyDescent="0.25">
      <c r="A60" s="38" t="s">
        <v>196</v>
      </c>
      <c r="B60" s="19">
        <v>240.36</v>
      </c>
      <c r="C60" s="140">
        <v>146.61000000000001</v>
      </c>
      <c r="D60" s="247">
        <f t="shared" si="18"/>
        <v>1.8149072476383401E-3</v>
      </c>
      <c r="E60" s="215">
        <f t="shared" si="19"/>
        <v>1.0481598007230954E-3</v>
      </c>
      <c r="F60" s="52">
        <f t="shared" si="24"/>
        <v>-0.3900399400898652</v>
      </c>
      <c r="H60" s="19">
        <v>48.881</v>
      </c>
      <c r="I60" s="140">
        <v>28.203000000000003</v>
      </c>
      <c r="J60" s="247">
        <f t="shared" si="37"/>
        <v>1.5805617643933753E-3</v>
      </c>
      <c r="K60" s="215">
        <f t="shared" si="38"/>
        <v>8.7840594875457628E-4</v>
      </c>
      <c r="L60" s="52">
        <f t="shared" si="22"/>
        <v>-0.42302735214091358</v>
      </c>
      <c r="N60" s="27">
        <f t="shared" si="39"/>
        <v>2.033657846563488</v>
      </c>
      <c r="O60" s="152">
        <f t="shared" si="40"/>
        <v>1.9236750562717413</v>
      </c>
      <c r="P60" s="52">
        <f t="shared" si="41"/>
        <v>-5.4081265674851671E-2</v>
      </c>
    </row>
    <row r="61" spans="1:16" ht="20.100000000000001" customHeight="1" thickBot="1" x14ac:dyDescent="0.3">
      <c r="A61" s="8" t="s">
        <v>17</v>
      </c>
      <c r="B61" s="19">
        <f>B62-SUM(B39:B60)</f>
        <v>112.61000000004424</v>
      </c>
      <c r="C61" s="140">
        <f>C62-SUM(C39:C60)</f>
        <v>121.95000000001164</v>
      </c>
      <c r="D61" s="247">
        <f t="shared" si="18"/>
        <v>8.5029416357394641E-4</v>
      </c>
      <c r="E61" s="215">
        <f t="shared" si="19"/>
        <v>8.7185790667890087E-4</v>
      </c>
      <c r="F61" s="52">
        <f t="shared" si="24"/>
        <v>8.2941124233760183E-2</v>
      </c>
      <c r="H61" s="19">
        <f>H62-SUM(H39:H60)</f>
        <v>40.566999999991822</v>
      </c>
      <c r="I61" s="140">
        <f>I62-SUM(I39:I60)</f>
        <v>38.341000000000349</v>
      </c>
      <c r="J61" s="247">
        <f t="shared" si="20"/>
        <v>1.3117294878609916E-3</v>
      </c>
      <c r="K61" s="215">
        <f t="shared" si="21"/>
        <v>1.1941624111335501E-3</v>
      </c>
      <c r="L61" s="52">
        <f t="shared" si="22"/>
        <v>-5.487218675258021E-2</v>
      </c>
      <c r="N61" s="27">
        <f t="shared" si="23"/>
        <v>3.6024331764475521</v>
      </c>
      <c r="O61" s="152">
        <f t="shared" si="23"/>
        <v>3.1439934399341278</v>
      </c>
      <c r="P61" s="52">
        <f t="shared" si="7"/>
        <v>-0.12725835957504228</v>
      </c>
    </row>
    <row r="62" spans="1:16" ht="26.25" customHeight="1" thickBot="1" x14ac:dyDescent="0.3">
      <c r="A62" s="12" t="s">
        <v>18</v>
      </c>
      <c r="B62" s="17">
        <v>132436.52000000002</v>
      </c>
      <c r="C62" s="145">
        <v>139873.71</v>
      </c>
      <c r="D62" s="253">
        <f>SUM(D39:D61)</f>
        <v>1.0000000000000002</v>
      </c>
      <c r="E62" s="254">
        <f>SUM(E39:E61)</f>
        <v>1.0000000000000002</v>
      </c>
      <c r="F62" s="57">
        <f t="shared" si="24"/>
        <v>5.6156640177497656E-2</v>
      </c>
      <c r="G62" s="1"/>
      <c r="H62" s="17">
        <v>30926.345999999998</v>
      </c>
      <c r="I62" s="145">
        <v>32107.023000000001</v>
      </c>
      <c r="J62" s="253">
        <f>SUM(J39:J61)</f>
        <v>0.99999999999999967</v>
      </c>
      <c r="K62" s="254">
        <f>SUM(K39:K61)</f>
        <v>0.99999999999999989</v>
      </c>
      <c r="L62" s="57">
        <f t="shared" si="22"/>
        <v>3.8177061072782521E-2</v>
      </c>
      <c r="M62" s="1"/>
      <c r="N62" s="29">
        <f t="shared" si="23"/>
        <v>2.3351826218327085</v>
      </c>
      <c r="O62" s="146">
        <f t="shared" si="23"/>
        <v>2.2954294270166997</v>
      </c>
      <c r="P62" s="57">
        <f t="shared" si="7"/>
        <v>-1.7023591407514641E-2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B5</f>
        <v>jan-set</v>
      </c>
      <c r="C66" s="364"/>
      <c r="D66" s="370" t="str">
        <f>B5</f>
        <v>jan-set</v>
      </c>
      <c r="E66" s="364"/>
      <c r="F66" s="131" t="str">
        <f>F37</f>
        <v>2025/2024</v>
      </c>
      <c r="H66" s="359" t="str">
        <f>B5</f>
        <v>jan-set</v>
      </c>
      <c r="I66" s="364"/>
      <c r="J66" s="370" t="str">
        <f>B5</f>
        <v>jan-set</v>
      </c>
      <c r="K66" s="360"/>
      <c r="L66" s="131" t="str">
        <f>L37</f>
        <v>2025/2024</v>
      </c>
      <c r="N66" s="359" t="str">
        <f>B5</f>
        <v>jan-set</v>
      </c>
      <c r="O66" s="360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164</v>
      </c>
      <c r="B68" s="39">
        <v>53870.240000000005</v>
      </c>
      <c r="C68" s="147">
        <v>58427.8</v>
      </c>
      <c r="D68" s="247">
        <f>B68/$B$96</f>
        <v>0.27613942502973599</v>
      </c>
      <c r="E68" s="246">
        <f>C68/$C$96</f>
        <v>0.26952099983462791</v>
      </c>
      <c r="F68" s="61">
        <f t="shared" ref="F68:F94" si="42">(C68-B68)/B68</f>
        <v>8.4602556068062759E-2</v>
      </c>
      <c r="H68" s="19">
        <v>15979.396999999999</v>
      </c>
      <c r="I68" s="147">
        <v>16624.495999999999</v>
      </c>
      <c r="J68" s="245">
        <f>H68/$H$96</f>
        <v>0.27596566153002311</v>
      </c>
      <c r="K68" s="246">
        <f>I68/$I$96</f>
        <v>0.29568443969888397</v>
      </c>
      <c r="L68" s="61">
        <f t="shared" ref="L68:L96" si="43">(I68-H68)/H68</f>
        <v>4.0370672310100324E-2</v>
      </c>
      <c r="N68" s="41">
        <f t="shared" ref="N68:O96" si="44">(H68/B68)*10</f>
        <v>2.9662754426191524</v>
      </c>
      <c r="O68" s="149">
        <f t="shared" si="44"/>
        <v>2.8453058304437269</v>
      </c>
      <c r="P68" s="61">
        <f t="shared" si="7"/>
        <v>-4.0781651776954406E-2</v>
      </c>
    </row>
    <row r="69" spans="1:16" ht="20.100000000000001" customHeight="1" x14ac:dyDescent="0.25">
      <c r="A69" s="38" t="s">
        <v>174</v>
      </c>
      <c r="B69" s="19">
        <v>48725.27</v>
      </c>
      <c r="C69" s="140">
        <v>60294.439999999995</v>
      </c>
      <c r="D69" s="247">
        <f t="shared" ref="D69:D95" si="45">B69/$B$96</f>
        <v>0.24976625391345281</v>
      </c>
      <c r="E69" s="215">
        <f t="shared" ref="E69:E95" si="46">C69/$C$96</f>
        <v>0.27813160436074919</v>
      </c>
      <c r="F69" s="52">
        <f t="shared" si="42"/>
        <v>0.23743675509648277</v>
      </c>
      <c r="H69" s="19">
        <v>15044.033000000001</v>
      </c>
      <c r="I69" s="140">
        <v>11373.896999999999</v>
      </c>
      <c r="J69" s="214">
        <f t="shared" ref="J69:J96" si="47">H69/$H$96</f>
        <v>0.25981183889007192</v>
      </c>
      <c r="K69" s="215">
        <f t="shared" ref="K69:K96" si="48">I69/$I$96</f>
        <v>0.20229692146082609</v>
      </c>
      <c r="L69" s="52">
        <f t="shared" si="43"/>
        <v>-0.24395958184883015</v>
      </c>
      <c r="N69" s="40">
        <f t="shared" si="44"/>
        <v>3.0875217315368397</v>
      </c>
      <c r="O69" s="143">
        <f t="shared" si="44"/>
        <v>1.8863923439706878</v>
      </c>
      <c r="P69" s="52">
        <f t="shared" si="7"/>
        <v>-0.38902702296714842</v>
      </c>
    </row>
    <row r="70" spans="1:16" ht="20.100000000000001" customHeight="1" x14ac:dyDescent="0.25">
      <c r="A70" s="38" t="s">
        <v>165</v>
      </c>
      <c r="B70" s="19">
        <v>30306.44</v>
      </c>
      <c r="C70" s="140">
        <v>29370.63</v>
      </c>
      <c r="D70" s="247">
        <f t="shared" si="45"/>
        <v>0.1553511348064941</v>
      </c>
      <c r="E70" s="215">
        <f t="shared" si="46"/>
        <v>0.13548347812809858</v>
      </c>
      <c r="F70" s="52">
        <f t="shared" si="42"/>
        <v>-3.087825557868221E-2</v>
      </c>
      <c r="H70" s="19">
        <v>7542.2649999999994</v>
      </c>
      <c r="I70" s="140">
        <v>7233.6840000000002</v>
      </c>
      <c r="J70" s="214">
        <f t="shared" si="47"/>
        <v>0.13025561290953216</v>
      </c>
      <c r="K70" s="215">
        <f t="shared" si="48"/>
        <v>0.12865880568642696</v>
      </c>
      <c r="L70" s="52">
        <f t="shared" si="43"/>
        <v>-4.091357171884033E-2</v>
      </c>
      <c r="N70" s="40">
        <f t="shared" si="44"/>
        <v>2.488667425141323</v>
      </c>
      <c r="O70" s="143">
        <f t="shared" si="44"/>
        <v>2.4628971186522044</v>
      </c>
      <c r="P70" s="52">
        <f t="shared" si="7"/>
        <v>-1.0355062403589419E-2</v>
      </c>
    </row>
    <row r="71" spans="1:16" ht="20.100000000000001" customHeight="1" x14ac:dyDescent="0.25">
      <c r="A71" s="38" t="s">
        <v>166</v>
      </c>
      <c r="B71" s="19">
        <v>18674.57</v>
      </c>
      <c r="C71" s="140">
        <v>20943.940000000002</v>
      </c>
      <c r="D71" s="247">
        <f t="shared" si="45"/>
        <v>9.5726045075677335E-2</v>
      </c>
      <c r="E71" s="215">
        <f t="shared" si="46"/>
        <v>9.6612086186309551E-2</v>
      </c>
      <c r="F71" s="52">
        <f t="shared" si="42"/>
        <v>0.12152194133519555</v>
      </c>
      <c r="H71" s="19">
        <v>5397.2990000000009</v>
      </c>
      <c r="I71" s="140">
        <v>5909.1420000000007</v>
      </c>
      <c r="J71" s="214">
        <f t="shared" si="47"/>
        <v>9.3211852049882263E-2</v>
      </c>
      <c r="K71" s="215">
        <f t="shared" si="48"/>
        <v>0.10510040974301675</v>
      </c>
      <c r="L71" s="52">
        <f t="shared" si="43"/>
        <v>9.4833174889884686E-2</v>
      </c>
      <c r="N71" s="40">
        <f t="shared" si="44"/>
        <v>2.8901864942539515</v>
      </c>
      <c r="O71" s="143">
        <f t="shared" si="44"/>
        <v>2.8214089612556186</v>
      </c>
      <c r="P71" s="52">
        <f t="shared" si="7"/>
        <v>-2.3796918688489873E-2</v>
      </c>
    </row>
    <row r="72" spans="1:16" ht="20.100000000000001" customHeight="1" x14ac:dyDescent="0.25">
      <c r="A72" s="38" t="s">
        <v>168</v>
      </c>
      <c r="B72" s="19">
        <v>11044.369999999999</v>
      </c>
      <c r="C72" s="140">
        <v>11950.96</v>
      </c>
      <c r="D72" s="247">
        <f t="shared" si="45"/>
        <v>5.6613558462254202E-2</v>
      </c>
      <c r="E72" s="215">
        <f t="shared" si="46"/>
        <v>5.5128460907027894E-2</v>
      </c>
      <c r="F72" s="52">
        <f t="shared" si="42"/>
        <v>8.208616697919395E-2</v>
      </c>
      <c r="H72" s="19">
        <v>4133.9790000000003</v>
      </c>
      <c r="I72" s="140">
        <v>4332.652</v>
      </c>
      <c r="J72" s="214">
        <f t="shared" si="47"/>
        <v>7.1394199010527334E-2</v>
      </c>
      <c r="K72" s="215">
        <f t="shared" si="48"/>
        <v>7.706084918485645E-2</v>
      </c>
      <c r="L72" s="52">
        <f t="shared" si="43"/>
        <v>4.8058541177882073E-2</v>
      </c>
      <c r="N72" s="40">
        <f t="shared" si="44"/>
        <v>3.7430645659281616</v>
      </c>
      <c r="O72" s="143">
        <f t="shared" si="44"/>
        <v>3.6253589669783852</v>
      </c>
      <c r="P72" s="52">
        <f t="shared" ref="P72:P86" si="49">(O72-N72)/N72</f>
        <v>-3.1446318084173662E-2</v>
      </c>
    </row>
    <row r="73" spans="1:16" ht="20.100000000000001" customHeight="1" x14ac:dyDescent="0.25">
      <c r="A73" s="38" t="s">
        <v>185</v>
      </c>
      <c r="B73" s="19">
        <v>6237.64</v>
      </c>
      <c r="C73" s="140">
        <v>8318.66</v>
      </c>
      <c r="D73" s="247">
        <f t="shared" si="45"/>
        <v>3.1974209194955923E-2</v>
      </c>
      <c r="E73" s="215">
        <f t="shared" si="46"/>
        <v>3.8373061461912404E-2</v>
      </c>
      <c r="F73" s="52">
        <f t="shared" si="42"/>
        <v>0.33362297279099135</v>
      </c>
      <c r="H73" s="19">
        <v>1226.5350000000003</v>
      </c>
      <c r="I73" s="140">
        <v>1674.8799999999999</v>
      </c>
      <c r="J73" s="214">
        <f t="shared" si="47"/>
        <v>2.1182372693082659E-2</v>
      </c>
      <c r="K73" s="215">
        <f t="shared" si="48"/>
        <v>2.9789531927035071E-2</v>
      </c>
      <c r="L73" s="52">
        <f t="shared" si="43"/>
        <v>0.36553787702756096</v>
      </c>
      <c r="N73" s="40">
        <f t="shared" si="44"/>
        <v>1.9663446431663263</v>
      </c>
      <c r="O73" s="143">
        <f t="shared" si="44"/>
        <v>2.0134011968273735</v>
      </c>
      <c r="P73" s="52">
        <f t="shared" si="49"/>
        <v>2.3930979660449516E-2</v>
      </c>
    </row>
    <row r="74" spans="1:16" ht="20.100000000000001" customHeight="1" x14ac:dyDescent="0.25">
      <c r="A74" s="38" t="s">
        <v>175</v>
      </c>
      <c r="B74" s="19">
        <v>5277.2</v>
      </c>
      <c r="C74" s="140">
        <v>5066.46</v>
      </c>
      <c r="D74" s="247">
        <f t="shared" si="45"/>
        <v>2.7050983507163187E-2</v>
      </c>
      <c r="E74" s="215">
        <f t="shared" si="46"/>
        <v>2.3371021411419717E-2</v>
      </c>
      <c r="F74" s="52">
        <f t="shared" si="42"/>
        <v>-3.9934055938755361E-2</v>
      </c>
      <c r="H74" s="19">
        <v>1665.836</v>
      </c>
      <c r="I74" s="140">
        <v>1616.5210000000002</v>
      </c>
      <c r="J74" s="214">
        <f t="shared" si="47"/>
        <v>2.8769141522707493E-2</v>
      </c>
      <c r="K74" s="215">
        <f t="shared" si="48"/>
        <v>2.8751554702559388E-2</v>
      </c>
      <c r="L74" s="52">
        <f t="shared" si="43"/>
        <v>-2.9603754511248304E-2</v>
      </c>
      <c r="N74" s="40">
        <f t="shared" si="44"/>
        <v>3.1566664140074288</v>
      </c>
      <c r="O74" s="143">
        <f t="shared" si="44"/>
        <v>3.1906321178890193</v>
      </c>
      <c r="P74" s="52">
        <f t="shared" si="49"/>
        <v>1.0759991531214949E-2</v>
      </c>
    </row>
    <row r="75" spans="1:16" ht="20.100000000000001" customHeight="1" x14ac:dyDescent="0.25">
      <c r="A75" s="38" t="s">
        <v>183</v>
      </c>
      <c r="B75" s="19">
        <v>4237.3600000000006</v>
      </c>
      <c r="C75" s="140">
        <v>4677.8</v>
      </c>
      <c r="D75" s="247">
        <f t="shared" si="45"/>
        <v>2.1720752572180896E-2</v>
      </c>
      <c r="E75" s="215">
        <f t="shared" si="46"/>
        <v>2.1578175680522328E-2</v>
      </c>
      <c r="F75" s="52">
        <f t="shared" si="42"/>
        <v>0.10394207714237155</v>
      </c>
      <c r="H75" s="19">
        <v>1232.1080000000002</v>
      </c>
      <c r="I75" s="140">
        <v>1376.6130000000001</v>
      </c>
      <c r="J75" s="214">
        <f t="shared" si="47"/>
        <v>2.1278618917624597E-2</v>
      </c>
      <c r="K75" s="215">
        <f t="shared" si="48"/>
        <v>2.4484534363459789E-2</v>
      </c>
      <c r="L75" s="52">
        <f t="shared" si="43"/>
        <v>0.11728273820152119</v>
      </c>
      <c r="N75" s="40">
        <f t="shared" ref="N75" si="50">(H75/B75)*10</f>
        <v>2.9077255649744185</v>
      </c>
      <c r="O75" s="143">
        <f t="shared" ref="O75" si="51">(I75/C75)*10</f>
        <v>2.9428641669160713</v>
      </c>
      <c r="P75" s="52">
        <f t="shared" ref="P75" si="52">(O75-N75)/N75</f>
        <v>1.2084566151951139E-2</v>
      </c>
    </row>
    <row r="76" spans="1:16" ht="20.100000000000001" customHeight="1" x14ac:dyDescent="0.25">
      <c r="A76" s="38" t="s">
        <v>179</v>
      </c>
      <c r="B76" s="19">
        <v>2570.59</v>
      </c>
      <c r="C76" s="140">
        <v>2113.7800000000002</v>
      </c>
      <c r="D76" s="247">
        <f t="shared" si="45"/>
        <v>1.3176871767922123E-2</v>
      </c>
      <c r="E76" s="215">
        <f t="shared" si="46"/>
        <v>9.7506340993574938E-3</v>
      </c>
      <c r="F76" s="52">
        <f t="shared" si="42"/>
        <v>-0.17770628532749289</v>
      </c>
      <c r="H76" s="19">
        <v>1242.6469999999999</v>
      </c>
      <c r="I76" s="140">
        <v>1212.683</v>
      </c>
      <c r="J76" s="214">
        <f t="shared" si="47"/>
        <v>2.1460628420665599E-2</v>
      </c>
      <c r="K76" s="215">
        <f t="shared" si="48"/>
        <v>2.1568864005703497E-2</v>
      </c>
      <c r="L76" s="52">
        <f t="shared" si="43"/>
        <v>-2.4113042561564099E-2</v>
      </c>
      <c r="N76" s="40">
        <f t="shared" si="44"/>
        <v>4.834092562407851</v>
      </c>
      <c r="O76" s="143">
        <f t="shared" si="44"/>
        <v>5.7370350746056822</v>
      </c>
      <c r="P76" s="52">
        <f t="shared" si="49"/>
        <v>0.18678635142809047</v>
      </c>
    </row>
    <row r="77" spans="1:16" ht="20.100000000000001" customHeight="1" x14ac:dyDescent="0.25">
      <c r="A77" s="38" t="s">
        <v>167</v>
      </c>
      <c r="B77" s="19">
        <v>808.95999999999992</v>
      </c>
      <c r="C77" s="140">
        <v>1941.1</v>
      </c>
      <c r="D77" s="247">
        <f t="shared" si="45"/>
        <v>4.1467375915172312E-3</v>
      </c>
      <c r="E77" s="215">
        <f t="shared" si="46"/>
        <v>8.9540802970331963E-3</v>
      </c>
      <c r="F77" s="52">
        <f t="shared" si="42"/>
        <v>1.3995005933544304</v>
      </c>
      <c r="H77" s="19">
        <v>213.48600000000002</v>
      </c>
      <c r="I77" s="140">
        <v>523.30100000000016</v>
      </c>
      <c r="J77" s="214">
        <f t="shared" si="47"/>
        <v>3.6869229306586799E-3</v>
      </c>
      <c r="K77" s="215">
        <f t="shared" si="48"/>
        <v>9.3074679063272509E-3</v>
      </c>
      <c r="L77" s="52">
        <f t="shared" si="43"/>
        <v>1.4512192837001028</v>
      </c>
      <c r="N77" s="40">
        <f t="shared" si="44"/>
        <v>2.6390179984177218</v>
      </c>
      <c r="O77" s="143">
        <f t="shared" si="44"/>
        <v>2.6958992323940043</v>
      </c>
      <c r="P77" s="52">
        <f t="shared" si="49"/>
        <v>2.1553939385933276E-2</v>
      </c>
    </row>
    <row r="78" spans="1:16" ht="20.100000000000001" customHeight="1" x14ac:dyDescent="0.25">
      <c r="A78" s="38" t="s">
        <v>210</v>
      </c>
      <c r="B78" s="19">
        <v>2611.12</v>
      </c>
      <c r="C78" s="140">
        <v>2064</v>
      </c>
      <c r="D78" s="247">
        <f t="shared" si="45"/>
        <v>1.3384628980372914E-2</v>
      </c>
      <c r="E78" s="215">
        <f t="shared" si="46"/>
        <v>9.5210044475176545E-3</v>
      </c>
      <c r="F78" s="52">
        <f t="shared" si="42"/>
        <v>-0.20953460583963965</v>
      </c>
      <c r="H78" s="19">
        <v>656.83300000000008</v>
      </c>
      <c r="I78" s="140">
        <v>493.01800000000003</v>
      </c>
      <c r="J78" s="214">
        <f t="shared" si="47"/>
        <v>1.1343566553841155E-2</v>
      </c>
      <c r="K78" s="215">
        <f t="shared" si="48"/>
        <v>8.7688523664996767E-3</v>
      </c>
      <c r="L78" s="52">
        <f t="shared" si="43"/>
        <v>-0.24940129378396036</v>
      </c>
      <c r="N78" s="40">
        <f t="shared" si="44"/>
        <v>2.5155220748184695</v>
      </c>
      <c r="O78" s="143">
        <f t="shared" si="44"/>
        <v>2.3886531007751941</v>
      </c>
      <c r="P78" s="52">
        <f t="shared" si="49"/>
        <v>-5.0434450690491656E-2</v>
      </c>
    </row>
    <row r="79" spans="1:16" ht="20.100000000000001" customHeight="1" x14ac:dyDescent="0.25">
      <c r="A79" s="38" t="s">
        <v>178</v>
      </c>
      <c r="B79" s="19">
        <v>344.91</v>
      </c>
      <c r="C79" s="140">
        <v>341.21</v>
      </c>
      <c r="D79" s="247">
        <f t="shared" si="45"/>
        <v>1.7680123401530464E-3</v>
      </c>
      <c r="E79" s="215">
        <f t="shared" si="46"/>
        <v>1.5739641121790206E-3</v>
      </c>
      <c r="F79" s="52">
        <f t="shared" si="42"/>
        <v>-1.072743614276201E-2</v>
      </c>
      <c r="H79" s="19">
        <v>465.28199999999998</v>
      </c>
      <c r="I79" s="140">
        <v>474.60400000000004</v>
      </c>
      <c r="J79" s="214">
        <f t="shared" si="47"/>
        <v>8.0354630983892703E-3</v>
      </c>
      <c r="K79" s="215">
        <f t="shared" si="48"/>
        <v>8.4413396844541435E-3</v>
      </c>
      <c r="L79" s="52">
        <f t="shared" ref="L79" si="53">(I79-H79)/H79</f>
        <v>2.0035161471967666E-2</v>
      </c>
      <c r="N79" s="40">
        <f t="shared" ref="N79" si="54">(H79/B79)*10</f>
        <v>13.489953901017655</v>
      </c>
      <c r="O79" s="143">
        <f t="shared" ref="O79" si="55">(I79/C79)*10</f>
        <v>13.909439934351282</v>
      </c>
      <c r="P79" s="52">
        <f t="shared" ref="P79" si="56">(O79-N79)/N79</f>
        <v>3.1096179898878779E-2</v>
      </c>
    </row>
    <row r="80" spans="1:16" ht="20.100000000000001" customHeight="1" x14ac:dyDescent="0.25">
      <c r="A80" s="38" t="s">
        <v>207</v>
      </c>
      <c r="B80" s="19">
        <v>813.91</v>
      </c>
      <c r="C80" s="140">
        <v>1250.33</v>
      </c>
      <c r="D80" s="247">
        <f t="shared" si="45"/>
        <v>4.1721113443332052E-3</v>
      </c>
      <c r="E80" s="215">
        <f t="shared" si="46"/>
        <v>5.7676344432484239E-3</v>
      </c>
      <c r="F80" s="52">
        <f t="shared" si="42"/>
        <v>0.53620179135285229</v>
      </c>
      <c r="H80" s="19">
        <v>258.34699999999998</v>
      </c>
      <c r="I80" s="140">
        <v>392.73</v>
      </c>
      <c r="J80" s="214">
        <f t="shared" si="47"/>
        <v>4.4616765425689641E-3</v>
      </c>
      <c r="K80" s="215">
        <f t="shared" si="48"/>
        <v>6.9851230378919589E-3</v>
      </c>
      <c r="L80" s="52">
        <f t="shared" si="43"/>
        <v>0.52016473967183685</v>
      </c>
      <c r="N80" s="40">
        <f t="shared" si="44"/>
        <v>3.1741470187121426</v>
      </c>
      <c r="O80" s="143">
        <f t="shared" si="44"/>
        <v>3.1410107731558874</v>
      </c>
      <c r="P80" s="52">
        <f t="shared" si="49"/>
        <v>-1.0439417380767587E-2</v>
      </c>
    </row>
    <row r="81" spans="1:16" ht="20.100000000000001" customHeight="1" x14ac:dyDescent="0.25">
      <c r="A81" s="38" t="s">
        <v>205</v>
      </c>
      <c r="B81" s="19">
        <v>947.46999999999991</v>
      </c>
      <c r="C81" s="140">
        <v>994.94999999999993</v>
      </c>
      <c r="D81" s="247">
        <f t="shared" si="45"/>
        <v>4.8567413294042109E-3</v>
      </c>
      <c r="E81" s="215">
        <f t="shared" si="46"/>
        <v>4.5895946584581827E-3</v>
      </c>
      <c r="F81" s="52">
        <f t="shared" si="42"/>
        <v>5.0112404614394146E-2</v>
      </c>
      <c r="H81" s="19">
        <v>328.81400000000008</v>
      </c>
      <c r="I81" s="140">
        <v>309.53399999999999</v>
      </c>
      <c r="J81" s="214">
        <f t="shared" si="47"/>
        <v>5.678648138620815E-3</v>
      </c>
      <c r="K81" s="215">
        <f t="shared" si="48"/>
        <v>5.5053932075747958E-3</v>
      </c>
      <c r="L81" s="52">
        <f t="shared" si="43"/>
        <v>-5.8634972963438545E-2</v>
      </c>
      <c r="N81" s="40">
        <f t="shared" si="44"/>
        <v>3.4704423359050955</v>
      </c>
      <c r="O81" s="143">
        <f t="shared" si="44"/>
        <v>3.1110508065731945</v>
      </c>
      <c r="P81" s="52">
        <f t="shared" si="49"/>
        <v>-0.10355784495067002</v>
      </c>
    </row>
    <row r="82" spans="1:16" ht="20.100000000000001" customHeight="1" x14ac:dyDescent="0.25">
      <c r="A82" s="38" t="s">
        <v>199</v>
      </c>
      <c r="B82" s="19">
        <v>461.11</v>
      </c>
      <c r="C82" s="140">
        <v>695.93</v>
      </c>
      <c r="D82" s="247">
        <f t="shared" si="45"/>
        <v>2.3636547799946975E-3</v>
      </c>
      <c r="E82" s="215">
        <f t="shared" si="46"/>
        <v>3.2102483649035659E-3</v>
      </c>
      <c r="F82" s="52">
        <f t="shared" si="42"/>
        <v>0.50924941987812</v>
      </c>
      <c r="H82" s="19">
        <v>147.589</v>
      </c>
      <c r="I82" s="140">
        <v>254.28399999999999</v>
      </c>
      <c r="J82" s="214">
        <f t="shared" si="47"/>
        <v>2.5488756565441475E-3</v>
      </c>
      <c r="K82" s="215">
        <f t="shared" si="48"/>
        <v>4.5227128728829447E-3</v>
      </c>
      <c r="L82" s="52">
        <f t="shared" si="43"/>
        <v>0.7229197297901605</v>
      </c>
      <c r="N82" s="40">
        <f t="shared" si="44"/>
        <v>3.2007330138144914</v>
      </c>
      <c r="O82" s="143">
        <f t="shared" si="44"/>
        <v>3.6538732343770208</v>
      </c>
      <c r="P82" s="52">
        <f t="shared" si="49"/>
        <v>0.14157388904565241</v>
      </c>
    </row>
    <row r="83" spans="1:16" ht="20.100000000000001" customHeight="1" x14ac:dyDescent="0.25">
      <c r="A83" s="38" t="s">
        <v>219</v>
      </c>
      <c r="B83" s="19">
        <v>970.33</v>
      </c>
      <c r="C83" s="140">
        <v>918.59999999999991</v>
      </c>
      <c r="D83" s="247">
        <f t="shared" si="45"/>
        <v>4.9739219333179829E-3</v>
      </c>
      <c r="E83" s="215">
        <f t="shared" si="46"/>
        <v>4.2374005259155599E-3</v>
      </c>
      <c r="F83" s="52">
        <f t="shared" si="42"/>
        <v>-5.3311759916729491E-2</v>
      </c>
      <c r="H83" s="19">
        <v>256.178</v>
      </c>
      <c r="I83" s="140">
        <v>231.79400000000001</v>
      </c>
      <c r="J83" s="214">
        <f t="shared" si="47"/>
        <v>4.4242177123103117E-3</v>
      </c>
      <c r="K83" s="215">
        <f t="shared" si="48"/>
        <v>4.1227041719377909E-3</v>
      </c>
      <c r="L83" s="52">
        <f t="shared" si="43"/>
        <v>-9.5183817501893156E-2</v>
      </c>
      <c r="N83" s="40">
        <f t="shared" si="44"/>
        <v>2.6401121268022214</v>
      </c>
      <c r="O83" s="143">
        <f t="shared" si="44"/>
        <v>2.5233398650119754</v>
      </c>
      <c r="P83" s="52">
        <f t="shared" si="49"/>
        <v>-4.4230038794482528E-2</v>
      </c>
    </row>
    <row r="84" spans="1:16" ht="20.100000000000001" customHeight="1" x14ac:dyDescent="0.25">
      <c r="A84" s="38" t="s">
        <v>187</v>
      </c>
      <c r="B84" s="19">
        <v>543.25</v>
      </c>
      <c r="C84" s="140">
        <v>973.3900000000001</v>
      </c>
      <c r="D84" s="247">
        <f t="shared" si="45"/>
        <v>2.7847052964197682E-3</v>
      </c>
      <c r="E84" s="215">
        <f t="shared" si="46"/>
        <v>4.4901407554114392E-3</v>
      </c>
      <c r="F84" s="52">
        <f t="shared" si="42"/>
        <v>0.79179015186378299</v>
      </c>
      <c r="H84" s="19">
        <v>147.66500000000002</v>
      </c>
      <c r="I84" s="140">
        <v>225.84</v>
      </c>
      <c r="J84" s="214">
        <f t="shared" si="47"/>
        <v>2.5501881835610484E-3</v>
      </c>
      <c r="K84" s="215">
        <f t="shared" si="48"/>
        <v>4.0168059146933515E-3</v>
      </c>
      <c r="L84" s="52">
        <f t="shared" si="43"/>
        <v>0.52940778112619757</v>
      </c>
      <c r="N84" s="40">
        <f t="shared" si="44"/>
        <v>2.7181776346065352</v>
      </c>
      <c r="O84" s="143">
        <f t="shared" si="44"/>
        <v>2.3201388960231766</v>
      </c>
      <c r="P84" s="52">
        <f t="shared" si="49"/>
        <v>-0.14643588171564659</v>
      </c>
    </row>
    <row r="85" spans="1:16" ht="20.100000000000001" customHeight="1" x14ac:dyDescent="0.25">
      <c r="A85" s="38" t="s">
        <v>208</v>
      </c>
      <c r="B85" s="19">
        <v>1041.72</v>
      </c>
      <c r="C85" s="140">
        <v>1107.46</v>
      </c>
      <c r="D85" s="247">
        <f t="shared" si="45"/>
        <v>5.3398678350416963E-3</v>
      </c>
      <c r="E85" s="215">
        <f t="shared" si="46"/>
        <v>5.1085908844224325E-3</v>
      </c>
      <c r="F85" s="52">
        <f t="shared" si="42"/>
        <v>6.3107168912951664E-2</v>
      </c>
      <c r="H85" s="19">
        <v>209.33199999999999</v>
      </c>
      <c r="I85" s="140">
        <v>218.05399999999997</v>
      </c>
      <c r="J85" s="214">
        <f t="shared" si="47"/>
        <v>3.6151829671296604E-3</v>
      </c>
      <c r="K85" s="215">
        <f t="shared" si="48"/>
        <v>3.8783235782967763E-3</v>
      </c>
      <c r="L85" s="52">
        <f t="shared" si="43"/>
        <v>4.1665870483251391E-2</v>
      </c>
      <c r="N85" s="40">
        <f t="shared" si="44"/>
        <v>2.0094843144031023</v>
      </c>
      <c r="O85" s="143">
        <f t="shared" si="44"/>
        <v>1.9689559893811059</v>
      </c>
      <c r="P85" s="52">
        <f t="shared" si="49"/>
        <v>-2.0168520217603625E-2</v>
      </c>
    </row>
    <row r="86" spans="1:16" ht="20.100000000000001" customHeight="1" x14ac:dyDescent="0.25">
      <c r="A86" s="38" t="s">
        <v>200</v>
      </c>
      <c r="B86" s="19">
        <v>500.58</v>
      </c>
      <c r="C86" s="140">
        <v>565.70999999999992</v>
      </c>
      <c r="D86" s="247">
        <f t="shared" si="45"/>
        <v>2.565978421135403E-3</v>
      </c>
      <c r="E86" s="215">
        <f t="shared" si="46"/>
        <v>2.6095578614366332E-3</v>
      </c>
      <c r="F86" s="52">
        <f t="shared" si="42"/>
        <v>0.13010907347476916</v>
      </c>
      <c r="H86" s="19">
        <v>158.547</v>
      </c>
      <c r="I86" s="140">
        <v>191.20800000000003</v>
      </c>
      <c r="J86" s="214">
        <f t="shared" si="47"/>
        <v>2.738121328270433E-3</v>
      </c>
      <c r="K86" s="215">
        <f t="shared" si="48"/>
        <v>3.4008387590182716E-3</v>
      </c>
      <c r="L86" s="52">
        <f t="shared" si="43"/>
        <v>0.20600200571439403</v>
      </c>
      <c r="N86" s="40">
        <f t="shared" si="44"/>
        <v>3.1672659714730909</v>
      </c>
      <c r="O86" s="143">
        <f t="shared" si="44"/>
        <v>3.3799649997348475</v>
      </c>
      <c r="P86" s="52">
        <f t="shared" si="49"/>
        <v>6.7155404748919983E-2</v>
      </c>
    </row>
    <row r="87" spans="1:16" ht="20.100000000000001" customHeight="1" x14ac:dyDescent="0.25">
      <c r="A87" s="38" t="s">
        <v>202</v>
      </c>
      <c r="B87" s="19">
        <v>258.24</v>
      </c>
      <c r="C87" s="140">
        <v>477.6</v>
      </c>
      <c r="D87" s="247">
        <f t="shared" si="45"/>
        <v>1.3237409953933566E-3</v>
      </c>
      <c r="E87" s="215">
        <f t="shared" si="46"/>
        <v>2.2031161454139688E-3</v>
      </c>
      <c r="F87" s="52">
        <f t="shared" si="42"/>
        <v>0.84944237918215615</v>
      </c>
      <c r="H87" s="19">
        <v>99.195000000000007</v>
      </c>
      <c r="I87" s="140">
        <v>160.22</v>
      </c>
      <c r="J87" s="214">
        <f t="shared" si="47"/>
        <v>1.7131068084403087E-3</v>
      </c>
      <c r="K87" s="215">
        <f t="shared" si="48"/>
        <v>2.8496840402593374E-3</v>
      </c>
      <c r="L87" s="52">
        <f t="shared" si="43"/>
        <v>0.61520237915217491</v>
      </c>
      <c r="N87" s="40">
        <f t="shared" ref="N87" si="57">(H87/B87)*10</f>
        <v>3.8411942379182156</v>
      </c>
      <c r="O87" s="143">
        <f t="shared" ref="O87" si="58">(I87/C87)*10</f>
        <v>3.3546901172529306</v>
      </c>
      <c r="P87" s="52">
        <f t="shared" ref="P87" si="59">(O87-N87)/N87</f>
        <v>-0.12665439197601006</v>
      </c>
    </row>
    <row r="88" spans="1:16" ht="20.100000000000001" customHeight="1" x14ac:dyDescent="0.25">
      <c r="A88" s="38" t="s">
        <v>201</v>
      </c>
      <c r="B88" s="19">
        <v>230.70999999999998</v>
      </c>
      <c r="C88" s="140">
        <v>284.45</v>
      </c>
      <c r="D88" s="247">
        <f t="shared" si="45"/>
        <v>1.1826219216511823E-3</v>
      </c>
      <c r="E88" s="215">
        <f t="shared" si="46"/>
        <v>1.3121364898722851E-3</v>
      </c>
      <c r="F88" s="52">
        <f t="shared" si="42"/>
        <v>0.23293311950067189</v>
      </c>
      <c r="H88" s="19">
        <v>132.77600000000001</v>
      </c>
      <c r="I88" s="140">
        <v>136.37100000000001</v>
      </c>
      <c r="J88" s="214">
        <f t="shared" si="47"/>
        <v>2.2930537788948074E-3</v>
      </c>
      <c r="K88" s="215">
        <f t="shared" si="48"/>
        <v>2.4255040709911754E-3</v>
      </c>
      <c r="L88" s="52">
        <f t="shared" si="43"/>
        <v>2.7075676327047046E-2</v>
      </c>
      <c r="N88" s="40">
        <f t="shared" ref="N88:N94" si="60">(H88/B88)*10</f>
        <v>5.7551038099778946</v>
      </c>
      <c r="O88" s="143">
        <f t="shared" ref="O88:O94" si="61">(I88/C88)*10</f>
        <v>4.7941993320442968</v>
      </c>
      <c r="P88" s="52">
        <f t="shared" ref="P88:P94" si="62">(O88-N88)/N88</f>
        <v>-0.16696562037119686</v>
      </c>
    </row>
    <row r="89" spans="1:16" ht="20.100000000000001" customHeight="1" x14ac:dyDescent="0.25">
      <c r="A89" s="38" t="s">
        <v>206</v>
      </c>
      <c r="B89" s="19">
        <v>372.51</v>
      </c>
      <c r="C89" s="140">
        <v>501.00000000000006</v>
      </c>
      <c r="D89" s="247">
        <f t="shared" si="45"/>
        <v>1.909490234642113E-3</v>
      </c>
      <c r="E89" s="215">
        <f t="shared" si="46"/>
        <v>2.3110577656038495E-3</v>
      </c>
      <c r="F89" s="52">
        <f t="shared" si="42"/>
        <v>0.34493033744060581</v>
      </c>
      <c r="H89" s="19">
        <v>75.518000000000001</v>
      </c>
      <c r="I89" s="140">
        <v>121.70699999999998</v>
      </c>
      <c r="J89" s="214">
        <f t="shared" si="47"/>
        <v>1.3042028323987623E-3</v>
      </c>
      <c r="K89" s="215">
        <f t="shared" si="48"/>
        <v>2.1646891492188435E-3</v>
      </c>
      <c r="L89" s="52">
        <f t="shared" si="43"/>
        <v>0.61162901559892979</v>
      </c>
      <c r="N89" s="40">
        <f t="shared" si="60"/>
        <v>2.027274435585622</v>
      </c>
      <c r="O89" s="143">
        <f t="shared" si="61"/>
        <v>2.4292814371257481</v>
      </c>
      <c r="P89" s="52">
        <f t="shared" si="62"/>
        <v>0.19829925070011431</v>
      </c>
    </row>
    <row r="90" spans="1:16" ht="20.100000000000001" customHeight="1" x14ac:dyDescent="0.25">
      <c r="A90" s="38" t="s">
        <v>233</v>
      </c>
      <c r="B90" s="19">
        <v>398.15</v>
      </c>
      <c r="C90" s="140">
        <v>440.64000000000004</v>
      </c>
      <c r="D90" s="247">
        <f t="shared" si="45"/>
        <v>2.0409211482181884E-3</v>
      </c>
      <c r="E90" s="215">
        <f t="shared" si="46"/>
        <v>2.0326237401909783E-3</v>
      </c>
      <c r="F90" s="52">
        <f t="shared" si="42"/>
        <v>0.10671857340198435</v>
      </c>
      <c r="H90" s="19">
        <v>109.96300000000001</v>
      </c>
      <c r="I90" s="140">
        <v>116.64099999999999</v>
      </c>
      <c r="J90" s="214">
        <f t="shared" si="47"/>
        <v>1.8990711626243426E-3</v>
      </c>
      <c r="K90" s="215">
        <f t="shared" si="48"/>
        <v>2.0745849216070988E-3</v>
      </c>
      <c r="L90" s="52">
        <f t="shared" si="43"/>
        <v>6.0729518110637058E-2</v>
      </c>
      <c r="N90" s="40">
        <f t="shared" si="60"/>
        <v>2.7618485495416305</v>
      </c>
      <c r="O90" s="143">
        <f t="shared" si="61"/>
        <v>2.6470815177923019</v>
      </c>
      <c r="P90" s="52">
        <f t="shared" si="62"/>
        <v>-4.1554426207901896E-2</v>
      </c>
    </row>
    <row r="91" spans="1:16" ht="20.100000000000001" customHeight="1" x14ac:dyDescent="0.25">
      <c r="A91" s="38" t="s">
        <v>237</v>
      </c>
      <c r="B91" s="19">
        <v>93.27</v>
      </c>
      <c r="C91" s="140">
        <v>233.32000000000002</v>
      </c>
      <c r="D91" s="247">
        <f t="shared" si="45"/>
        <v>4.781030151809881E-4</v>
      </c>
      <c r="E91" s="215">
        <f t="shared" si="46"/>
        <v>1.076279436867645E-3</v>
      </c>
      <c r="F91" s="52">
        <f t="shared" si="42"/>
        <v>1.5015546263535973</v>
      </c>
      <c r="H91" s="19">
        <v>29.126000000000001</v>
      </c>
      <c r="I91" s="140">
        <v>81.462000000000003</v>
      </c>
      <c r="J91" s="214">
        <f t="shared" si="47"/>
        <v>5.0300870913485998E-4</v>
      </c>
      <c r="K91" s="215">
        <f t="shared" si="48"/>
        <v>1.4488887859668341E-3</v>
      </c>
      <c r="L91" s="52">
        <f t="shared" si="43"/>
        <v>1.7968825104717434</v>
      </c>
      <c r="N91" s="40">
        <f t="shared" si="60"/>
        <v>3.122761874128873</v>
      </c>
      <c r="O91" s="143">
        <f t="shared" si="61"/>
        <v>3.4914280816046626</v>
      </c>
      <c r="P91" s="52">
        <f t="shared" si="62"/>
        <v>0.11805773937810513</v>
      </c>
    </row>
    <row r="92" spans="1:16" ht="20.100000000000001" customHeight="1" x14ac:dyDescent="0.25">
      <c r="A92" s="38" t="s">
        <v>204</v>
      </c>
      <c r="B92" s="19">
        <v>616.05999999999995</v>
      </c>
      <c r="C92" s="140">
        <v>235.78000000000003</v>
      </c>
      <c r="D92" s="247">
        <f t="shared" si="45"/>
        <v>3.1579301332947305E-3</v>
      </c>
      <c r="E92" s="215">
        <f t="shared" si="46"/>
        <v>1.0876271456568376E-3</v>
      </c>
      <c r="F92" s="52">
        <f t="shared" si="42"/>
        <v>-0.61727753790215234</v>
      </c>
      <c r="H92" s="19">
        <v>153.13200000000001</v>
      </c>
      <c r="I92" s="140">
        <v>75.042999999999992</v>
      </c>
      <c r="J92" s="214">
        <f t="shared" si="47"/>
        <v>2.6446037783162592E-3</v>
      </c>
      <c r="K92" s="215">
        <f t="shared" si="48"/>
        <v>1.3347200064485172E-3</v>
      </c>
      <c r="L92" s="52">
        <f t="shared" si="43"/>
        <v>-0.50994566778988071</v>
      </c>
      <c r="N92" s="40">
        <f t="shared" si="60"/>
        <v>2.4856669804889138</v>
      </c>
      <c r="O92" s="143">
        <f t="shared" si="61"/>
        <v>3.1827551106964114</v>
      </c>
      <c r="P92" s="52">
        <f t="shared" si="62"/>
        <v>0.28044309059871936</v>
      </c>
    </row>
    <row r="93" spans="1:16" ht="20.100000000000001" customHeight="1" x14ac:dyDescent="0.25">
      <c r="A93" s="38" t="s">
        <v>238</v>
      </c>
      <c r="B93" s="19">
        <v>156.91999999999999</v>
      </c>
      <c r="C93" s="140">
        <v>258.44</v>
      </c>
      <c r="D93" s="247">
        <f t="shared" si="45"/>
        <v>8.0437359431972391E-4</v>
      </c>
      <c r="E93" s="215">
        <f t="shared" si="46"/>
        <v>1.1921552274304567E-3</v>
      </c>
      <c r="F93" s="52">
        <f t="shared" si="42"/>
        <v>0.64695386184042836</v>
      </c>
      <c r="H93" s="19">
        <v>63.356000000000002</v>
      </c>
      <c r="I93" s="140">
        <v>60.811999999999998</v>
      </c>
      <c r="J93" s="214">
        <f t="shared" si="47"/>
        <v>1.0941639695099975E-3</v>
      </c>
      <c r="K93" s="215">
        <f t="shared" si="48"/>
        <v>1.0816064527290651E-3</v>
      </c>
      <c r="L93" s="52">
        <f t="shared" si="43"/>
        <v>-4.0154050129427424E-2</v>
      </c>
      <c r="N93" s="40">
        <f t="shared" si="60"/>
        <v>4.0374713229671171</v>
      </c>
      <c r="O93" s="143">
        <f t="shared" si="61"/>
        <v>2.3530413248723105</v>
      </c>
      <c r="P93" s="52">
        <f t="shared" si="62"/>
        <v>-0.41719924758671167</v>
      </c>
    </row>
    <row r="94" spans="1:16" ht="20.100000000000001" customHeight="1" x14ac:dyDescent="0.25">
      <c r="A94" s="38" t="s">
        <v>235</v>
      </c>
      <c r="B94" s="19">
        <v>140.4</v>
      </c>
      <c r="C94" s="140">
        <v>174.82999999999998</v>
      </c>
      <c r="D94" s="247">
        <f t="shared" si="45"/>
        <v>7.1969189805307966E-4</v>
      </c>
      <c r="E94" s="215">
        <f t="shared" si="46"/>
        <v>8.0647151529046092E-4</v>
      </c>
      <c r="F94" s="52">
        <f t="shared" si="42"/>
        <v>0.24522792022792006</v>
      </c>
      <c r="H94" s="19">
        <v>39.859000000000002</v>
      </c>
      <c r="I94" s="140">
        <v>49.128000000000007</v>
      </c>
      <c r="J94" s="214">
        <f t="shared" si="47"/>
        <v>6.883686100874264E-4</v>
      </c>
      <c r="K94" s="215">
        <f t="shared" si="48"/>
        <v>8.7379401778717235E-4</v>
      </c>
      <c r="L94" s="52">
        <f t="shared" si="43"/>
        <v>0.23254472013848829</v>
      </c>
      <c r="N94" s="40">
        <f t="shared" si="60"/>
        <v>2.8389601139601139</v>
      </c>
      <c r="O94" s="143">
        <f t="shared" si="61"/>
        <v>2.81004404278442</v>
      </c>
      <c r="P94" s="52">
        <f t="shared" si="62"/>
        <v>-1.0185444675148474E-2</v>
      </c>
    </row>
    <row r="95" spans="1:16" ht="20.100000000000001" customHeight="1" thickBot="1" x14ac:dyDescent="0.3">
      <c r="A95" s="8" t="s">
        <v>17</v>
      </c>
      <c r="B95" s="19">
        <f>B96-SUM(B68:B94)</f>
        <v>2830.1800000000512</v>
      </c>
      <c r="C95" s="140">
        <f>C96-SUM(C68:C94)</f>
        <v>2160.640000000014</v>
      </c>
      <c r="D95" s="247">
        <f t="shared" si="45"/>
        <v>1.4507532877720098E-2</v>
      </c>
      <c r="E95" s="215">
        <f t="shared" si="46"/>
        <v>9.9667941131224205E-3</v>
      </c>
      <c r="F95" s="52">
        <f>(C95-B95)/B95</f>
        <v>-0.23657152548602037</v>
      </c>
      <c r="H95" s="19">
        <f>H96-SUM(H68:H94)</f>
        <v>894.47300000001269</v>
      </c>
      <c r="I95" s="140">
        <f>I96-SUM(I68:I94)</f>
        <v>753.45800000001327</v>
      </c>
      <c r="J95" s="214">
        <f t="shared" si="47"/>
        <v>1.5447631294581883E-2</v>
      </c>
      <c r="K95" s="215">
        <f t="shared" si="48"/>
        <v>1.3401056282647346E-2</v>
      </c>
      <c r="L95" s="52">
        <f t="shared" si="43"/>
        <v>-0.15765148864191253</v>
      </c>
      <c r="N95" s="40">
        <f t="shared" si="44"/>
        <v>3.160480958808261</v>
      </c>
      <c r="O95" s="143">
        <f t="shared" si="44"/>
        <v>3.4871982375592809</v>
      </c>
      <c r="P95" s="52">
        <f>(O95-N95)/N95</f>
        <v>0.10337580988756122</v>
      </c>
    </row>
    <row r="96" spans="1:16" ht="26.25" customHeight="1" thickBot="1" x14ac:dyDescent="0.3">
      <c r="A96" s="12" t="s">
        <v>18</v>
      </c>
      <c r="B96" s="17">
        <v>195083.48</v>
      </c>
      <c r="C96" s="145">
        <v>216783.85</v>
      </c>
      <c r="D96" s="243">
        <f>SUM(D68:D95)</f>
        <v>1</v>
      </c>
      <c r="E96" s="244">
        <f>SUM(E68:E95)</f>
        <v>1.0000000000000002</v>
      </c>
      <c r="F96" s="57">
        <f>(C96-B96)/B96</f>
        <v>0.11123632816064176</v>
      </c>
      <c r="G96" s="1"/>
      <c r="H96" s="17">
        <v>57903.57</v>
      </c>
      <c r="I96" s="145">
        <v>56223.776999999995</v>
      </c>
      <c r="J96" s="255">
        <f t="shared" si="47"/>
        <v>1</v>
      </c>
      <c r="K96" s="244">
        <f t="shared" si="48"/>
        <v>1</v>
      </c>
      <c r="L96" s="57">
        <f t="shared" si="43"/>
        <v>-2.9010180201324464E-2</v>
      </c>
      <c r="M96" s="1"/>
      <c r="N96" s="37">
        <f t="shared" si="44"/>
        <v>2.9681431764493844</v>
      </c>
      <c r="O96" s="150">
        <f t="shared" si="44"/>
        <v>2.5935408472540731</v>
      </c>
      <c r="P96" s="57">
        <f>(O96-N96)/N96</f>
        <v>-0.12620763451290989</v>
      </c>
    </row>
  </sheetData>
  <mergeCells count="33"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  <mergeCell ref="N36:O36"/>
    <mergeCell ref="B5:C5"/>
    <mergeCell ref="D5:E5"/>
    <mergeCell ref="H5:I5"/>
    <mergeCell ref="J5:K5"/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G18" sqref="G14:G18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136</v>
      </c>
      <c r="B1" s="4"/>
    </row>
    <row r="3" spans="1:19" ht="15.75" thickBot="1" x14ac:dyDescent="0.3"/>
    <row r="4" spans="1:19" x14ac:dyDescent="0.25">
      <c r="A4" s="350" t="s">
        <v>16</v>
      </c>
      <c r="B4" s="333"/>
      <c r="C4" s="333"/>
      <c r="D4" s="333"/>
      <c r="E4" s="369" t="s">
        <v>1</v>
      </c>
      <c r="F4" s="367"/>
      <c r="G4" s="362" t="s">
        <v>13</v>
      </c>
      <c r="H4" s="362"/>
      <c r="I4" s="130" t="s">
        <v>0</v>
      </c>
      <c r="K4" s="363" t="s">
        <v>19</v>
      </c>
      <c r="L4" s="362"/>
      <c r="M4" s="372" t="s">
        <v>13</v>
      </c>
      <c r="N4" s="373"/>
      <c r="O4" s="130" t="s">
        <v>0</v>
      </c>
      <c r="Q4" s="361" t="s">
        <v>22</v>
      </c>
      <c r="R4" s="362"/>
      <c r="S4" s="130" t="s">
        <v>0</v>
      </c>
    </row>
    <row r="5" spans="1:19" x14ac:dyDescent="0.25">
      <c r="A5" s="368"/>
      <c r="B5" s="334"/>
      <c r="C5" s="334"/>
      <c r="D5" s="334"/>
      <c r="E5" s="370" t="s">
        <v>157</v>
      </c>
      <c r="F5" s="360"/>
      <c r="G5" s="364" t="str">
        <f>E5</f>
        <v>jan-set</v>
      </c>
      <c r="H5" s="364"/>
      <c r="I5" s="131" t="s">
        <v>152</v>
      </c>
      <c r="K5" s="359" t="str">
        <f>E5</f>
        <v>jan-set</v>
      </c>
      <c r="L5" s="364"/>
      <c r="M5" s="365" t="str">
        <f>E5</f>
        <v>jan-set</v>
      </c>
      <c r="N5" s="366"/>
      <c r="O5" s="131" t="str">
        <f>I5</f>
        <v>2025/2024</v>
      </c>
      <c r="Q5" s="359" t="str">
        <f>E5</f>
        <v>jan-set</v>
      </c>
      <c r="R5" s="360"/>
      <c r="S5" s="131" t="str">
        <f>I5</f>
        <v>2025/2024</v>
      </c>
    </row>
    <row r="6" spans="1:19" ht="19.5" customHeight="1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210692.16999999998</v>
      </c>
      <c r="F7" s="145">
        <v>219432.46</v>
      </c>
      <c r="G7" s="243">
        <f>E7/E15</f>
        <v>0.36659185676140998</v>
      </c>
      <c r="H7" s="244">
        <f>F7/F15</f>
        <v>0.38113792930534318</v>
      </c>
      <c r="I7" s="164">
        <f t="shared" ref="I7:I18" si="0">(F7-E7)/E7</f>
        <v>4.1483696332901263E-2</v>
      </c>
      <c r="J7" s="1"/>
      <c r="K7" s="17">
        <v>49193.930999999997</v>
      </c>
      <c r="L7" s="145">
        <v>50992.418999999994</v>
      </c>
      <c r="M7" s="243">
        <f>K7/K15</f>
        <v>0.33422206834032198</v>
      </c>
      <c r="N7" s="244">
        <f>L7/L15</f>
        <v>0.35446400727095678</v>
      </c>
      <c r="O7" s="164">
        <f t="shared" ref="O7:O18" si="1">(L7-K7)/K7</f>
        <v>3.6559143850488342E-2</v>
      </c>
      <c r="P7" s="1"/>
      <c r="Q7" s="187">
        <f t="shared" ref="Q7:Q18" si="2">(K7/E7)*10</f>
        <v>2.3348722925963505</v>
      </c>
      <c r="R7" s="188">
        <f t="shared" ref="R7:R18" si="3">(L7/F7)*10</f>
        <v>2.3238320802674313</v>
      </c>
      <c r="S7" s="55">
        <f>(R7-Q7)/Q7</f>
        <v>-4.7284009339297476E-3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153645.21999999997</v>
      </c>
      <c r="F8" s="181">
        <v>161126.04999999999</v>
      </c>
      <c r="G8" s="245">
        <f>E8/E7</f>
        <v>0.72924029402706325</v>
      </c>
      <c r="H8" s="246">
        <f>F8/F7</f>
        <v>0.73428539241641821</v>
      </c>
      <c r="I8" s="206">
        <f t="shared" si="0"/>
        <v>4.8688986224238007E-2</v>
      </c>
      <c r="K8" s="180">
        <v>38980.392999999996</v>
      </c>
      <c r="L8" s="181">
        <v>40598.059000000001</v>
      </c>
      <c r="M8" s="250">
        <f>K8/K7</f>
        <v>0.79238215380673682</v>
      </c>
      <c r="N8" s="246">
        <f>L8/L7</f>
        <v>0.79615871920098569</v>
      </c>
      <c r="O8" s="207">
        <f t="shared" si="1"/>
        <v>4.1499478981651232E-2</v>
      </c>
      <c r="Q8" s="189">
        <f t="shared" si="2"/>
        <v>2.5370390956516582</v>
      </c>
      <c r="R8" s="190">
        <f t="shared" si="3"/>
        <v>2.5196458921446907</v>
      </c>
      <c r="S8" s="182">
        <f t="shared" ref="S8:S18" si="4">(R8-Q8)/Q8</f>
        <v>-6.8557096880290337E-3</v>
      </c>
    </row>
    <row r="9" spans="1:19" ht="24" customHeight="1" x14ac:dyDescent="0.25">
      <c r="A9" s="8"/>
      <c r="B9" t="s">
        <v>37</v>
      </c>
      <c r="E9" s="19">
        <v>50952.33</v>
      </c>
      <c r="F9" s="140">
        <v>55029.409999999996</v>
      </c>
      <c r="G9" s="247">
        <f>E9/E7</f>
        <v>0.24183304960976959</v>
      </c>
      <c r="H9" s="215">
        <f>F9/F7</f>
        <v>0.25078062744226626</v>
      </c>
      <c r="I9" s="182">
        <f t="shared" si="0"/>
        <v>8.0017537961463089E-2</v>
      </c>
      <c r="K9" s="19">
        <v>9055.3470000000016</v>
      </c>
      <c r="L9" s="140">
        <v>9583.2809999999918</v>
      </c>
      <c r="M9" s="247">
        <f>K9/K7</f>
        <v>0.18407447455256223</v>
      </c>
      <c r="N9" s="215">
        <f>L9/L7</f>
        <v>0.18793540663368005</v>
      </c>
      <c r="O9" s="182">
        <f t="shared" si="1"/>
        <v>5.830080282953156E-2</v>
      </c>
      <c r="Q9" s="189">
        <f t="shared" si="2"/>
        <v>1.7772194127334318</v>
      </c>
      <c r="R9" s="190">
        <f t="shared" si="3"/>
        <v>1.7414835085457017</v>
      </c>
      <c r="S9" s="182">
        <f t="shared" si="4"/>
        <v>-2.0107761558133614E-2</v>
      </c>
    </row>
    <row r="10" spans="1:19" ht="24" customHeight="1" thickBot="1" x14ac:dyDescent="0.3">
      <c r="A10" s="8"/>
      <c r="B10" t="s">
        <v>36</v>
      </c>
      <c r="E10" s="19">
        <v>6094.6199999999981</v>
      </c>
      <c r="F10" s="140">
        <v>3276.9999999999995</v>
      </c>
      <c r="G10" s="247">
        <f>E10/E7</f>
        <v>2.8926656363167168E-2</v>
      </c>
      <c r="H10" s="215">
        <f>F10/F7</f>
        <v>1.4933980141315462E-2</v>
      </c>
      <c r="I10" s="186">
        <f t="shared" si="0"/>
        <v>-0.46231266264344612</v>
      </c>
      <c r="K10" s="19">
        <v>1158.191</v>
      </c>
      <c r="L10" s="140">
        <v>811.07899999999995</v>
      </c>
      <c r="M10" s="247">
        <f>K10/K7</f>
        <v>2.3543371640700965E-2</v>
      </c>
      <c r="N10" s="215">
        <f>L10/L7</f>
        <v>1.5905874165334264E-2</v>
      </c>
      <c r="O10" s="209">
        <f t="shared" si="1"/>
        <v>-0.2997018626461439</v>
      </c>
      <c r="Q10" s="189">
        <f t="shared" si="2"/>
        <v>1.9003498167236028</v>
      </c>
      <c r="R10" s="190">
        <f t="shared" si="3"/>
        <v>2.4750656087885261</v>
      </c>
      <c r="S10" s="182">
        <f t="shared" si="4"/>
        <v>0.30242631488543092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364040.10000000003</v>
      </c>
      <c r="F11" s="145">
        <v>356297.32999999978</v>
      </c>
      <c r="G11" s="243">
        <f>E11/E15</f>
        <v>0.63340814323859018</v>
      </c>
      <c r="H11" s="244">
        <f>F11/F15</f>
        <v>0.61886207069465682</v>
      </c>
      <c r="I11" s="164">
        <f t="shared" si="0"/>
        <v>-2.1269003057630877E-2</v>
      </c>
      <c r="J11" s="1"/>
      <c r="K11" s="17">
        <v>97995.425000000061</v>
      </c>
      <c r="L11" s="145">
        <v>92865.400000000023</v>
      </c>
      <c r="M11" s="243">
        <f>K11/K15</f>
        <v>0.66577793165967802</v>
      </c>
      <c r="N11" s="244">
        <f>L11/L15</f>
        <v>0.64553599272904316</v>
      </c>
      <c r="O11" s="164">
        <f t="shared" si="1"/>
        <v>-5.2349637750946379E-2</v>
      </c>
      <c r="Q11" s="191">
        <f t="shared" si="2"/>
        <v>2.6918854543771431</v>
      </c>
      <c r="R11" s="192">
        <f t="shared" si="3"/>
        <v>2.6064017936929273</v>
      </c>
      <c r="S11" s="57">
        <f t="shared" si="4"/>
        <v>-3.1756054309523073E-2</v>
      </c>
    </row>
    <row r="12" spans="1:19" s="3" customFormat="1" ht="24" customHeight="1" x14ac:dyDescent="0.25">
      <c r="A12" s="46"/>
      <c r="B12" s="3" t="s">
        <v>33</v>
      </c>
      <c r="E12" s="31">
        <v>325095.24</v>
      </c>
      <c r="F12" s="141">
        <v>315264.98999999982</v>
      </c>
      <c r="G12" s="247">
        <f>E12/E11</f>
        <v>0.89302041176233049</v>
      </c>
      <c r="H12" s="215">
        <f>F12/F11</f>
        <v>0.884836801892397</v>
      </c>
      <c r="I12" s="206">
        <f t="shared" si="0"/>
        <v>-3.0238061929175507E-2</v>
      </c>
      <c r="K12" s="31">
        <v>91741.93600000006</v>
      </c>
      <c r="L12" s="141">
        <v>86261.868000000031</v>
      </c>
      <c r="M12" s="247">
        <f>K12/K11</f>
        <v>0.93618590867890006</v>
      </c>
      <c r="N12" s="215">
        <f>L12/L11</f>
        <v>0.9288913631987803</v>
      </c>
      <c r="O12" s="206">
        <f t="shared" si="1"/>
        <v>-5.9733511618939729E-2</v>
      </c>
      <c r="Q12" s="189">
        <f t="shared" si="2"/>
        <v>2.8220018232195603</v>
      </c>
      <c r="R12" s="190">
        <f t="shared" si="3"/>
        <v>2.7361702293680019</v>
      </c>
      <c r="S12" s="182">
        <f t="shared" si="4"/>
        <v>-3.0415144719373347E-2</v>
      </c>
    </row>
    <row r="13" spans="1:19" ht="24" customHeight="1" x14ac:dyDescent="0.25">
      <c r="A13" s="8"/>
      <c r="B13" s="3" t="s">
        <v>37</v>
      </c>
      <c r="D13" s="3"/>
      <c r="E13" s="19">
        <v>36943.090000000011</v>
      </c>
      <c r="F13" s="140">
        <v>35795.480000000003</v>
      </c>
      <c r="G13" s="247">
        <f>E13/E11</f>
        <v>0.10148082587605049</v>
      </c>
      <c r="H13" s="215">
        <f>F13/F11</f>
        <v>0.10046519293310456</v>
      </c>
      <c r="I13" s="182">
        <f t="shared" si="0"/>
        <v>-3.106426668695032E-2</v>
      </c>
      <c r="K13" s="19">
        <v>6006.6590000000006</v>
      </c>
      <c r="L13" s="140">
        <v>5884.4230000000025</v>
      </c>
      <c r="M13" s="247">
        <f>K13/K11</f>
        <v>6.1295300265292965E-2</v>
      </c>
      <c r="N13" s="215">
        <f>L13/L11</f>
        <v>6.3365074613365158E-2</v>
      </c>
      <c r="O13" s="182">
        <f t="shared" si="1"/>
        <v>-2.0350081467917197E-2</v>
      </c>
      <c r="Q13" s="189">
        <f t="shared" si="2"/>
        <v>1.625922195463346</v>
      </c>
      <c r="R13" s="190">
        <f t="shared" si="3"/>
        <v>1.6439011294163404</v>
      </c>
      <c r="S13" s="182">
        <f t="shared" si="4"/>
        <v>1.1057684065793069E-2</v>
      </c>
    </row>
    <row r="14" spans="1:19" ht="24" customHeight="1" thickBot="1" x14ac:dyDescent="0.3">
      <c r="A14" s="8"/>
      <c r="B14" t="s">
        <v>36</v>
      </c>
      <c r="E14" s="19">
        <v>2001.7700000000002</v>
      </c>
      <c r="F14" s="140">
        <v>5236.8599999999997</v>
      </c>
      <c r="G14" s="247">
        <f>E14/E11</f>
        <v>5.4987623616189535E-3</v>
      </c>
      <c r="H14" s="215">
        <f>F14/F11</f>
        <v>1.4698005174498509E-2</v>
      </c>
      <c r="I14" s="186">
        <f t="shared" si="0"/>
        <v>1.6161147384564656</v>
      </c>
      <c r="K14" s="19">
        <v>246.83000000000007</v>
      </c>
      <c r="L14" s="140">
        <v>719.10899999999992</v>
      </c>
      <c r="M14" s="247">
        <f>K14/K11</f>
        <v>2.5187910558069414E-3</v>
      </c>
      <c r="N14" s="215">
        <f>L14/L11</f>
        <v>7.743562187854677E-3</v>
      </c>
      <c r="O14" s="209">
        <f t="shared" si="1"/>
        <v>1.9133776283271877</v>
      </c>
      <c r="Q14" s="189">
        <f t="shared" si="2"/>
        <v>1.2330587430124342</v>
      </c>
      <c r="R14" s="190">
        <f t="shared" si="3"/>
        <v>1.3731682725908274</v>
      </c>
      <c r="S14" s="182">
        <f t="shared" si="4"/>
        <v>0.11362761942395173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574732.2699999999</v>
      </c>
      <c r="F15" s="145">
        <v>575729.7899999998</v>
      </c>
      <c r="G15" s="243">
        <f>G7+G11</f>
        <v>1.0000000000000002</v>
      </c>
      <c r="H15" s="244">
        <f>H7+H11</f>
        <v>1</v>
      </c>
      <c r="I15" s="164">
        <f t="shared" si="0"/>
        <v>1.735625528735149E-3</v>
      </c>
      <c r="J15" s="1"/>
      <c r="K15" s="17">
        <v>147189.35600000006</v>
      </c>
      <c r="L15" s="145">
        <v>143857.81900000002</v>
      </c>
      <c r="M15" s="243">
        <f>M7+M11</f>
        <v>1</v>
      </c>
      <c r="N15" s="244">
        <f>N7+N11</f>
        <v>1</v>
      </c>
      <c r="O15" s="164">
        <f t="shared" si="1"/>
        <v>-2.2634360870496906E-2</v>
      </c>
      <c r="Q15" s="191">
        <f t="shared" si="2"/>
        <v>2.5610073365116608</v>
      </c>
      <c r="R15" s="192">
        <f t="shared" si="3"/>
        <v>2.4987037582335296</v>
      </c>
      <c r="S15" s="57">
        <f t="shared" si="4"/>
        <v>-2.4327762513556343E-2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478740.45999999996</v>
      </c>
      <c r="F16" s="181">
        <f t="shared" ref="F16:F17" si="5">F8+F12</f>
        <v>476391.0399999998</v>
      </c>
      <c r="G16" s="245">
        <f>E16/E15</f>
        <v>0.83297995430115668</v>
      </c>
      <c r="H16" s="246">
        <f>F16/F15</f>
        <v>0.82745594943072165</v>
      </c>
      <c r="I16" s="207">
        <f t="shared" si="0"/>
        <v>-4.9075024910160267E-3</v>
      </c>
      <c r="J16" s="3"/>
      <c r="K16" s="180">
        <f t="shared" ref="K16:L18" si="6">K8+K12</f>
        <v>130722.32900000006</v>
      </c>
      <c r="L16" s="181">
        <f t="shared" si="6"/>
        <v>126859.92700000003</v>
      </c>
      <c r="M16" s="250">
        <f>K16/K15</f>
        <v>0.88812352029042108</v>
      </c>
      <c r="N16" s="246">
        <f>L16/L15</f>
        <v>0.88184241831165266</v>
      </c>
      <c r="O16" s="207">
        <f t="shared" si="1"/>
        <v>-2.9546612499537314E-2</v>
      </c>
      <c r="P16" s="3"/>
      <c r="Q16" s="189">
        <f t="shared" si="2"/>
        <v>2.7305469230655803</v>
      </c>
      <c r="R16" s="190">
        <f t="shared" si="3"/>
        <v>2.6629368805928859</v>
      </c>
      <c r="S16" s="182">
        <f t="shared" si="4"/>
        <v>-2.4760622826722471E-2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87895.420000000013</v>
      </c>
      <c r="F17" s="140">
        <f t="shared" si="5"/>
        <v>90824.89</v>
      </c>
      <c r="G17" s="248">
        <f>E17/E15</f>
        <v>0.15293280817518742</v>
      </c>
      <c r="H17" s="215">
        <f>F17/F15</f>
        <v>0.15775610638455939</v>
      </c>
      <c r="I17" s="182">
        <f t="shared" si="0"/>
        <v>3.3329040352728122E-2</v>
      </c>
      <c r="K17" s="19">
        <f t="shared" si="6"/>
        <v>15062.006000000001</v>
      </c>
      <c r="L17" s="140">
        <f t="shared" si="6"/>
        <v>15467.703999999994</v>
      </c>
      <c r="M17" s="247">
        <f>K17/K15</f>
        <v>0.10233080984470097</v>
      </c>
      <c r="N17" s="215">
        <f>L17/L15</f>
        <v>0.10752077368835956</v>
      </c>
      <c r="O17" s="182">
        <f t="shared" si="1"/>
        <v>2.6935190438776416E-2</v>
      </c>
      <c r="Q17" s="189">
        <f t="shared" si="2"/>
        <v>1.7136280821002958</v>
      </c>
      <c r="R17" s="190">
        <f t="shared" si="3"/>
        <v>1.7030247985987095</v>
      </c>
      <c r="S17" s="182">
        <f t="shared" si="4"/>
        <v>-6.1876223973818811E-3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8096.3899999999985</v>
      </c>
      <c r="F18" s="142">
        <f>F10+F14</f>
        <v>8513.8599999999988</v>
      </c>
      <c r="G18" s="249">
        <f>E18/E15</f>
        <v>1.4087237523656015E-2</v>
      </c>
      <c r="H18" s="221">
        <f>F18/F15</f>
        <v>1.4787944184719019E-2</v>
      </c>
      <c r="I18" s="208">
        <f t="shared" si="0"/>
        <v>5.1562486490892893E-2</v>
      </c>
      <c r="K18" s="21">
        <f t="shared" si="6"/>
        <v>1405.0210000000002</v>
      </c>
      <c r="L18" s="142">
        <f t="shared" si="6"/>
        <v>1530.1879999999999</v>
      </c>
      <c r="M18" s="249">
        <f>K18/K15</f>
        <v>9.5456698648779988E-3</v>
      </c>
      <c r="N18" s="221">
        <f>L18/L15</f>
        <v>1.063680799998782E-2</v>
      </c>
      <c r="O18" s="208">
        <f t="shared" si="1"/>
        <v>8.9085501213148899E-2</v>
      </c>
      <c r="Q18" s="193">
        <f t="shared" si="2"/>
        <v>1.7353672439198218</v>
      </c>
      <c r="R18" s="194">
        <f t="shared" si="3"/>
        <v>1.7972905356677233</v>
      </c>
      <c r="S18" s="186">
        <f t="shared" si="4"/>
        <v>3.5683105097702637E-2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7"/>
  <sheetViews>
    <sheetView showGridLines="0" showRowColHeaders="0" workbookViewId="0">
      <selection activeCell="A13" sqref="A13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153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113</v>
      </c>
    </row>
    <row r="15" spans="1:1" x14ac:dyDescent="0.25">
      <c r="A15" t="s">
        <v>112</v>
      </c>
    </row>
    <row r="17" spans="1:1" x14ac:dyDescent="0.25">
      <c r="A17" t="s">
        <v>144</v>
      </c>
    </row>
    <row r="19" spans="1:1" x14ac:dyDescent="0.25">
      <c r="A19" t="s">
        <v>145</v>
      </c>
    </row>
    <row r="21" spans="1:1" x14ac:dyDescent="0.25">
      <c r="A21" t="s">
        <v>146</v>
      </c>
    </row>
    <row r="23" spans="1:1" x14ac:dyDescent="0.25">
      <c r="A23" t="s">
        <v>147</v>
      </c>
    </row>
    <row r="25" spans="1:1" x14ac:dyDescent="0.25">
      <c r="A25" t="s">
        <v>154</v>
      </c>
    </row>
    <row r="27" spans="1:1" x14ac:dyDescent="0.25">
      <c r="A27" t="s">
        <v>156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137</v>
      </c>
    </row>
    <row r="3" spans="1:16" ht="8.25" customHeight="1" thickBot="1" x14ac:dyDescent="0.3"/>
    <row r="4" spans="1:16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6" x14ac:dyDescent="0.25">
      <c r="A5" s="376"/>
      <c r="B5" s="370" t="s">
        <v>157</v>
      </c>
      <c r="C5" s="364"/>
      <c r="D5" s="370" t="str">
        <f>B5</f>
        <v>jan-set</v>
      </c>
      <c r="E5" s="364"/>
      <c r="F5" s="131" t="s">
        <v>152</v>
      </c>
      <c r="H5" s="359" t="str">
        <f>B5</f>
        <v>jan-set</v>
      </c>
      <c r="I5" s="364"/>
      <c r="J5" s="370" t="str">
        <f>B5</f>
        <v>jan-set</v>
      </c>
      <c r="K5" s="360"/>
      <c r="L5" s="131" t="str">
        <f>F5</f>
        <v>2025/2024</v>
      </c>
      <c r="N5" s="359" t="str">
        <f>B5</f>
        <v>jan-set</v>
      </c>
      <c r="O5" s="360"/>
      <c r="P5" s="131" t="str">
        <f>F5</f>
        <v>2025/2024</v>
      </c>
    </row>
    <row r="6" spans="1:16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165</v>
      </c>
      <c r="B7" s="39">
        <v>93641.07</v>
      </c>
      <c r="C7" s="147">
        <v>93044.219999999987</v>
      </c>
      <c r="D7" s="247">
        <f>B7/$B$33</f>
        <v>0.16292989777657688</v>
      </c>
      <c r="E7" s="246">
        <f>C7/$C$33</f>
        <v>0.16161091820522253</v>
      </c>
      <c r="F7" s="52">
        <f>(C7-B7)/B7</f>
        <v>-6.3738058524963493E-3</v>
      </c>
      <c r="H7" s="39">
        <v>23858.991000000005</v>
      </c>
      <c r="I7" s="147">
        <v>23184.193999999996</v>
      </c>
      <c r="J7" s="247">
        <f>H7/$H$33</f>
        <v>0.16209725790226298</v>
      </c>
      <c r="K7" s="246">
        <f>I7/$I$33</f>
        <v>0.16116047192401819</v>
      </c>
      <c r="L7" s="52">
        <f>(I7-H7)/H7</f>
        <v>-2.8282713212809771E-2</v>
      </c>
      <c r="N7" s="27">
        <f t="shared" ref="N7:N33" si="0">(H7/B7)*10</f>
        <v>2.5479195186471069</v>
      </c>
      <c r="O7" s="151">
        <f t="shared" ref="O7:O33" si="1">(I7/C7)*10</f>
        <v>2.4917393041717153</v>
      </c>
      <c r="P7" s="61">
        <f>(O7-N7)/N7</f>
        <v>-2.2049446249865108E-2</v>
      </c>
    </row>
    <row r="8" spans="1:16" ht="20.100000000000001" customHeight="1" x14ac:dyDescent="0.25">
      <c r="A8" s="8" t="s">
        <v>172</v>
      </c>
      <c r="B8" s="19">
        <v>54106.969999999994</v>
      </c>
      <c r="C8" s="140">
        <v>63232.130000000012</v>
      </c>
      <c r="D8" s="247">
        <f t="shared" ref="D8:D32" si="2">B8/$B$33</f>
        <v>9.4142912838355117E-2</v>
      </c>
      <c r="E8" s="215">
        <f t="shared" ref="E8:E32" si="3">C8/$C$33</f>
        <v>0.10982952610459845</v>
      </c>
      <c r="F8" s="52">
        <f t="shared" ref="F8:F33" si="4">(C8-B8)/B8</f>
        <v>0.16865036057276944</v>
      </c>
      <c r="H8" s="19">
        <v>13709.078000000001</v>
      </c>
      <c r="I8" s="140">
        <v>15220.299000000001</v>
      </c>
      <c r="J8" s="247">
        <f t="shared" ref="J8:J32" si="5">H8/$H$33</f>
        <v>9.313905823461853E-2</v>
      </c>
      <c r="K8" s="215">
        <f t="shared" ref="K8:K32" si="6">I8/$I$33</f>
        <v>0.10580098534651078</v>
      </c>
      <c r="L8" s="52">
        <f t="shared" ref="L8:L33" si="7">(I8-H8)/H8</f>
        <v>0.11023505738314418</v>
      </c>
      <c r="N8" s="27">
        <f t="shared" si="0"/>
        <v>2.5336990779561308</v>
      </c>
      <c r="O8" s="152">
        <f t="shared" si="1"/>
        <v>2.4070514467882069</v>
      </c>
      <c r="P8" s="52">
        <f t="shared" ref="P8:P71" si="8">(O8-N8)/N8</f>
        <v>-4.998526947015635E-2</v>
      </c>
    </row>
    <row r="9" spans="1:16" ht="20.100000000000001" customHeight="1" x14ac:dyDescent="0.25">
      <c r="A9" s="8" t="s">
        <v>166</v>
      </c>
      <c r="B9" s="19">
        <v>59570.050000000017</v>
      </c>
      <c r="C9" s="140">
        <v>55990.369999999995</v>
      </c>
      <c r="D9" s="247">
        <f t="shared" si="2"/>
        <v>0.10364834742966496</v>
      </c>
      <c r="E9" s="215">
        <f t="shared" si="3"/>
        <v>9.7251125393389787E-2</v>
      </c>
      <c r="F9" s="52">
        <f t="shared" si="4"/>
        <v>-6.0091942175640629E-2</v>
      </c>
      <c r="H9" s="19">
        <v>15291.944</v>
      </c>
      <c r="I9" s="140">
        <v>14080.758000000002</v>
      </c>
      <c r="J9" s="247">
        <f t="shared" si="5"/>
        <v>0.1038930016107958</v>
      </c>
      <c r="K9" s="215">
        <f t="shared" si="6"/>
        <v>9.7879684940865117E-2</v>
      </c>
      <c r="L9" s="52">
        <f t="shared" si="7"/>
        <v>-7.9204187512065038E-2</v>
      </c>
      <c r="N9" s="27">
        <f t="shared" si="0"/>
        <v>2.5670524030112443</v>
      </c>
      <c r="O9" s="152">
        <f t="shared" si="1"/>
        <v>2.5148535364206386</v>
      </c>
      <c r="P9" s="52">
        <f t="shared" si="8"/>
        <v>-2.0334164791250286E-2</v>
      </c>
    </row>
    <row r="10" spans="1:16" ht="20.100000000000001" customHeight="1" x14ac:dyDescent="0.25">
      <c r="A10" s="8" t="s">
        <v>164</v>
      </c>
      <c r="B10" s="19">
        <v>54639.640000000014</v>
      </c>
      <c r="C10" s="140">
        <v>46476.329999999987</v>
      </c>
      <c r="D10" s="247">
        <f t="shared" si="2"/>
        <v>9.5069726987837319E-2</v>
      </c>
      <c r="E10" s="215">
        <f t="shared" si="3"/>
        <v>8.0725942633609368E-2</v>
      </c>
      <c r="F10" s="52">
        <f t="shared" si="4"/>
        <v>-0.14940270470303291</v>
      </c>
      <c r="H10" s="19">
        <v>14206.056999999997</v>
      </c>
      <c r="I10" s="140">
        <v>11551.132</v>
      </c>
      <c r="J10" s="247">
        <f t="shared" si="5"/>
        <v>9.6515518418329074E-2</v>
      </c>
      <c r="K10" s="215">
        <f t="shared" si="6"/>
        <v>8.0295475632089192E-2</v>
      </c>
      <c r="L10" s="52">
        <f t="shared" si="7"/>
        <v>-0.18688683284883328</v>
      </c>
      <c r="N10" s="27">
        <f t="shared" si="0"/>
        <v>2.5999543554825748</v>
      </c>
      <c r="O10" s="152">
        <f t="shared" si="1"/>
        <v>2.4853795469650901</v>
      </c>
      <c r="P10" s="52">
        <f t="shared" si="8"/>
        <v>-4.4068007684780523E-2</v>
      </c>
    </row>
    <row r="11" spans="1:16" ht="20.100000000000001" customHeight="1" x14ac:dyDescent="0.25">
      <c r="A11" s="8" t="s">
        <v>168</v>
      </c>
      <c r="B11" s="19">
        <v>28858.049999999996</v>
      </c>
      <c r="C11" s="140">
        <v>31439.470000000005</v>
      </c>
      <c r="D11" s="247">
        <f t="shared" si="2"/>
        <v>5.0211292294410383E-2</v>
      </c>
      <c r="E11" s="215">
        <f t="shared" si="3"/>
        <v>5.460803061797443E-2</v>
      </c>
      <c r="F11" s="52">
        <f t="shared" si="4"/>
        <v>8.9452336523084874E-2</v>
      </c>
      <c r="H11" s="19">
        <v>9147.6950000000015</v>
      </c>
      <c r="I11" s="140">
        <v>9505.6440000000002</v>
      </c>
      <c r="J11" s="247">
        <f t="shared" si="5"/>
        <v>6.214916111189453E-2</v>
      </c>
      <c r="K11" s="215">
        <f t="shared" si="6"/>
        <v>6.6076658648634171E-2</v>
      </c>
      <c r="L11" s="52">
        <f t="shared" si="7"/>
        <v>3.9129966620006312E-2</v>
      </c>
      <c r="N11" s="27">
        <f t="shared" si="0"/>
        <v>3.1698936691841628</v>
      </c>
      <c r="O11" s="152">
        <f t="shared" si="1"/>
        <v>3.0234746323649855</v>
      </c>
      <c r="P11" s="52">
        <f t="shared" si="8"/>
        <v>-4.6190519966829449E-2</v>
      </c>
    </row>
    <row r="12" spans="1:16" ht="20.100000000000001" customHeight="1" x14ac:dyDescent="0.25">
      <c r="A12" s="8" t="s">
        <v>176</v>
      </c>
      <c r="B12" s="19">
        <v>43016.62999999999</v>
      </c>
      <c r="C12" s="140">
        <v>40289.479999999996</v>
      </c>
      <c r="D12" s="247">
        <f t="shared" si="2"/>
        <v>7.4846380211085028E-2</v>
      </c>
      <c r="E12" s="215">
        <f t="shared" si="3"/>
        <v>6.9979842453523164E-2</v>
      </c>
      <c r="F12" s="52">
        <f t="shared" si="4"/>
        <v>-6.3397574379954788E-2</v>
      </c>
      <c r="H12" s="19">
        <v>9489.4519999999993</v>
      </c>
      <c r="I12" s="140">
        <v>8853.6889999999967</v>
      </c>
      <c r="J12" s="247">
        <f t="shared" si="5"/>
        <v>6.4471047757013067E-2</v>
      </c>
      <c r="K12" s="215">
        <f t="shared" si="6"/>
        <v>6.1544718678099769E-2</v>
      </c>
      <c r="L12" s="52">
        <f t="shared" si="7"/>
        <v>-6.6996808667139335E-2</v>
      </c>
      <c r="N12" s="27">
        <f t="shared" si="0"/>
        <v>2.2059961461416204</v>
      </c>
      <c r="O12" s="152">
        <f t="shared" si="1"/>
        <v>2.1975188063980964</v>
      </c>
      <c r="P12" s="52">
        <f t="shared" si="8"/>
        <v>-3.8428624448647703E-3</v>
      </c>
    </row>
    <row r="13" spans="1:16" ht="20.100000000000001" customHeight="1" x14ac:dyDescent="0.25">
      <c r="A13" s="8" t="s">
        <v>170</v>
      </c>
      <c r="B13" s="19">
        <v>18167.570000000003</v>
      </c>
      <c r="C13" s="140">
        <v>21868.769999999997</v>
      </c>
      <c r="D13" s="247">
        <f t="shared" si="2"/>
        <v>3.1610492308009781E-2</v>
      </c>
      <c r="E13" s="215">
        <f t="shared" si="3"/>
        <v>3.7984433635091186E-2</v>
      </c>
      <c r="F13" s="52">
        <f t="shared" si="4"/>
        <v>0.20372564960531281</v>
      </c>
      <c r="H13" s="19">
        <v>4708.8770000000004</v>
      </c>
      <c r="I13" s="140">
        <v>5588.1159999999991</v>
      </c>
      <c r="J13" s="247">
        <f t="shared" si="5"/>
        <v>3.1991966864777906E-2</v>
      </c>
      <c r="K13" s="215">
        <f t="shared" si="6"/>
        <v>3.8844715141969438E-2</v>
      </c>
      <c r="L13" s="52">
        <f t="shared" si="7"/>
        <v>0.18671946623366859</v>
      </c>
      <c r="N13" s="27">
        <f t="shared" si="0"/>
        <v>2.5919135030166385</v>
      </c>
      <c r="O13" s="152">
        <f t="shared" si="1"/>
        <v>2.5552950623194626</v>
      </c>
      <c r="P13" s="52">
        <f t="shared" si="8"/>
        <v>-1.412795629736755E-2</v>
      </c>
    </row>
    <row r="14" spans="1:16" ht="20.100000000000001" customHeight="1" x14ac:dyDescent="0.25">
      <c r="A14" s="8" t="s">
        <v>167</v>
      </c>
      <c r="B14" s="19">
        <v>13138.890000000001</v>
      </c>
      <c r="C14" s="140">
        <v>22238.61</v>
      </c>
      <c r="D14" s="247">
        <f t="shared" si="2"/>
        <v>2.2860887905250211E-2</v>
      </c>
      <c r="E14" s="215">
        <f t="shared" si="3"/>
        <v>3.8626818320448536E-2</v>
      </c>
      <c r="F14" s="52">
        <f t="shared" si="4"/>
        <v>0.69257905348168669</v>
      </c>
      <c r="H14" s="19">
        <v>3409.5550000000003</v>
      </c>
      <c r="I14" s="140">
        <v>5209.4750000000022</v>
      </c>
      <c r="J14" s="247">
        <f t="shared" si="5"/>
        <v>2.3164412785391896E-2</v>
      </c>
      <c r="K14" s="215">
        <f t="shared" si="6"/>
        <v>3.6212664950801193E-2</v>
      </c>
      <c r="L14" s="52">
        <f t="shared" si="7"/>
        <v>0.52790466791120882</v>
      </c>
      <c r="N14" s="27">
        <f t="shared" si="0"/>
        <v>2.5950099285403865</v>
      </c>
      <c r="O14" s="152">
        <f t="shared" si="1"/>
        <v>2.3425362466449124</v>
      </c>
      <c r="P14" s="52">
        <f t="shared" si="8"/>
        <v>-9.7291990723705146E-2</v>
      </c>
    </row>
    <row r="15" spans="1:16" ht="20.100000000000001" customHeight="1" x14ac:dyDescent="0.25">
      <c r="A15" s="8" t="s">
        <v>180</v>
      </c>
      <c r="B15" s="19">
        <v>28210.730000000003</v>
      </c>
      <c r="C15" s="140">
        <v>24846.720000000001</v>
      </c>
      <c r="D15" s="247">
        <f t="shared" si="2"/>
        <v>4.9084993957273351E-2</v>
      </c>
      <c r="E15" s="215">
        <f t="shared" si="3"/>
        <v>4.3156912203552972E-2</v>
      </c>
      <c r="F15" s="52">
        <f t="shared" si="4"/>
        <v>-0.11924576216212773</v>
      </c>
      <c r="H15" s="19">
        <v>5628.0879999999997</v>
      </c>
      <c r="I15" s="140">
        <v>4863.5510000000013</v>
      </c>
      <c r="J15" s="247">
        <f t="shared" si="5"/>
        <v>3.8237058391640759E-2</v>
      </c>
      <c r="K15" s="215">
        <f t="shared" si="6"/>
        <v>3.3808040701631938E-2</v>
      </c>
      <c r="L15" s="52">
        <f t="shared" si="7"/>
        <v>-0.1358431140380176</v>
      </c>
      <c r="N15" s="27">
        <f t="shared" si="0"/>
        <v>1.995016789710865</v>
      </c>
      <c r="O15" s="152">
        <f t="shared" si="1"/>
        <v>1.9574217441980273</v>
      </c>
      <c r="P15" s="52">
        <f t="shared" si="8"/>
        <v>-1.8844475749142123E-2</v>
      </c>
    </row>
    <row r="16" spans="1:16" ht="20.100000000000001" customHeight="1" x14ac:dyDescent="0.25">
      <c r="A16" s="8" t="s">
        <v>175</v>
      </c>
      <c r="B16" s="19">
        <v>13718.219999999998</v>
      </c>
      <c r="C16" s="140">
        <v>14014.779999999995</v>
      </c>
      <c r="D16" s="247">
        <f t="shared" si="2"/>
        <v>2.3868887682259417E-2</v>
      </c>
      <c r="E16" s="215">
        <f t="shared" si="3"/>
        <v>2.4342634762741715E-2</v>
      </c>
      <c r="F16" s="52">
        <f t="shared" si="4"/>
        <v>2.1617965012953409E-2</v>
      </c>
      <c r="H16" s="19">
        <v>4677.2780000000002</v>
      </c>
      <c r="I16" s="140">
        <v>4611.67</v>
      </c>
      <c r="J16" s="247">
        <f t="shared" si="5"/>
        <v>3.1777284221557428E-2</v>
      </c>
      <c r="K16" s="215">
        <f t="shared" si="6"/>
        <v>3.2057138305426412E-2</v>
      </c>
      <c r="L16" s="52">
        <f t="shared" si="7"/>
        <v>-1.4026961835494955E-2</v>
      </c>
      <c r="N16" s="27">
        <f t="shared" si="0"/>
        <v>3.4095370973785237</v>
      </c>
      <c r="O16" s="152">
        <f t="shared" si="1"/>
        <v>3.2905760918116456</v>
      </c>
      <c r="P16" s="52">
        <f t="shared" si="8"/>
        <v>-3.4890661743596577E-2</v>
      </c>
    </row>
    <row r="17" spans="1:16" ht="20.100000000000001" customHeight="1" x14ac:dyDescent="0.25">
      <c r="A17" s="8" t="s">
        <v>169</v>
      </c>
      <c r="B17" s="19">
        <v>24461.95</v>
      </c>
      <c r="C17" s="140">
        <v>18929.230000000003</v>
      </c>
      <c r="D17" s="247">
        <f t="shared" si="2"/>
        <v>4.2562339504618379E-2</v>
      </c>
      <c r="E17" s="215">
        <f t="shared" si="3"/>
        <v>3.287867039153905E-2</v>
      </c>
      <c r="F17" s="52">
        <f t="shared" si="4"/>
        <v>-0.22617657218659989</v>
      </c>
      <c r="H17" s="19">
        <v>5492.9420000000009</v>
      </c>
      <c r="I17" s="140">
        <v>4587.4000000000015</v>
      </c>
      <c r="J17" s="247">
        <f t="shared" si="5"/>
        <v>3.7318880585359718E-2</v>
      </c>
      <c r="K17" s="215">
        <f t="shared" si="6"/>
        <v>3.1888430061629121E-2</v>
      </c>
      <c r="L17" s="52">
        <f t="shared" si="7"/>
        <v>-0.16485555463720522</v>
      </c>
      <c r="N17" s="27">
        <f t="shared" si="0"/>
        <v>2.2455045489014576</v>
      </c>
      <c r="O17" s="152">
        <f t="shared" si="1"/>
        <v>2.4234477577798996</v>
      </c>
      <c r="P17" s="52">
        <f t="shared" si="8"/>
        <v>7.9244198799550497E-2</v>
      </c>
    </row>
    <row r="18" spans="1:16" ht="20.100000000000001" customHeight="1" x14ac:dyDescent="0.25">
      <c r="A18" s="8" t="s">
        <v>179</v>
      </c>
      <c r="B18" s="19">
        <v>17275.639999999992</v>
      </c>
      <c r="C18" s="140">
        <v>16582.09</v>
      </c>
      <c r="D18" s="247">
        <f t="shared" si="2"/>
        <v>3.005858710526205E-2</v>
      </c>
      <c r="E18" s="215">
        <f t="shared" si="3"/>
        <v>2.8801862067967671E-2</v>
      </c>
      <c r="F18" s="52">
        <f t="shared" si="4"/>
        <v>-4.0146124832422553E-2</v>
      </c>
      <c r="H18" s="19">
        <v>3978.5610000000006</v>
      </c>
      <c r="I18" s="140">
        <v>3981.293999999999</v>
      </c>
      <c r="J18" s="247">
        <f t="shared" si="5"/>
        <v>2.703022221253553E-2</v>
      </c>
      <c r="K18" s="215">
        <f t="shared" si="6"/>
        <v>2.7675200609012421E-2</v>
      </c>
      <c r="L18" s="52">
        <f t="shared" si="7"/>
        <v>6.8693178262149441E-4</v>
      </c>
      <c r="N18" s="27">
        <f t="shared" si="0"/>
        <v>2.3029890643704096</v>
      </c>
      <c r="O18" s="152">
        <f t="shared" si="1"/>
        <v>2.4009603132053914</v>
      </c>
      <c r="P18" s="52">
        <f t="shared" si="8"/>
        <v>4.2540909269043838E-2</v>
      </c>
    </row>
    <row r="19" spans="1:16" ht="20.100000000000001" customHeight="1" x14ac:dyDescent="0.25">
      <c r="A19" s="8" t="s">
        <v>174</v>
      </c>
      <c r="B19" s="19">
        <v>19984.43</v>
      </c>
      <c r="C19" s="140">
        <v>12449.570000000002</v>
      </c>
      <c r="D19" s="247">
        <f t="shared" si="2"/>
        <v>3.4771720752690631E-2</v>
      </c>
      <c r="E19" s="215">
        <f t="shared" si="3"/>
        <v>2.16239809303597E-2</v>
      </c>
      <c r="F19" s="52">
        <f t="shared" si="4"/>
        <v>-0.37703652293310336</v>
      </c>
      <c r="H19" s="19">
        <v>5550.4990000000007</v>
      </c>
      <c r="I19" s="140">
        <v>3172.8659999999991</v>
      </c>
      <c r="J19" s="247">
        <f t="shared" si="5"/>
        <v>3.7709921089674442E-2</v>
      </c>
      <c r="K19" s="215">
        <f t="shared" si="6"/>
        <v>2.2055568630579604E-2</v>
      </c>
      <c r="L19" s="52">
        <f t="shared" si="7"/>
        <v>-0.42836382818914143</v>
      </c>
      <c r="N19" s="27">
        <f t="shared" si="0"/>
        <v>2.7774117150201434</v>
      </c>
      <c r="O19" s="152">
        <f t="shared" si="1"/>
        <v>2.5485747700522983</v>
      </c>
      <c r="P19" s="52">
        <f t="shared" si="8"/>
        <v>-8.2392158040632976E-2</v>
      </c>
    </row>
    <row r="20" spans="1:16" ht="20.100000000000001" customHeight="1" x14ac:dyDescent="0.25">
      <c r="A20" s="8" t="s">
        <v>163</v>
      </c>
      <c r="B20" s="19">
        <v>13329.279999999997</v>
      </c>
      <c r="C20" s="140">
        <v>16916.530000000002</v>
      </c>
      <c r="D20" s="247">
        <f t="shared" si="2"/>
        <v>2.3192155192538595E-2</v>
      </c>
      <c r="E20" s="215">
        <f t="shared" si="3"/>
        <v>2.9382759575459862E-2</v>
      </c>
      <c r="F20" s="52">
        <f t="shared" si="4"/>
        <v>0.26912556417150862</v>
      </c>
      <c r="H20" s="19">
        <v>2783.1410000000005</v>
      </c>
      <c r="I20" s="140">
        <v>3105.2039999999997</v>
      </c>
      <c r="J20" s="247">
        <f t="shared" si="5"/>
        <v>1.8908575155393709E-2</v>
      </c>
      <c r="K20" s="215">
        <f t="shared" si="6"/>
        <v>2.1585229232482659E-2</v>
      </c>
      <c r="L20" s="52">
        <f t="shared" si="7"/>
        <v>0.11571925389335255</v>
      </c>
      <c r="N20" s="27">
        <f t="shared" si="0"/>
        <v>2.0879904991117311</v>
      </c>
      <c r="O20" s="152">
        <f t="shared" si="1"/>
        <v>1.8356034009338789</v>
      </c>
      <c r="P20" s="52">
        <f t="shared" si="8"/>
        <v>-0.12087559703227685</v>
      </c>
    </row>
    <row r="21" spans="1:16" ht="20.100000000000001" customHeight="1" x14ac:dyDescent="0.25">
      <c r="A21" s="8" t="s">
        <v>171</v>
      </c>
      <c r="B21" s="19">
        <v>6573.9900000000016</v>
      </c>
      <c r="C21" s="140">
        <v>10897.449999999997</v>
      </c>
      <c r="D21" s="247">
        <f t="shared" si="2"/>
        <v>1.1438351982567466E-2</v>
      </c>
      <c r="E21" s="215">
        <f t="shared" si="3"/>
        <v>1.8928063458380349E-2</v>
      </c>
      <c r="F21" s="52">
        <f t="shared" si="4"/>
        <v>0.65766148107922195</v>
      </c>
      <c r="H21" s="19">
        <v>1779.5739999999996</v>
      </c>
      <c r="I21" s="140">
        <v>2870.971</v>
      </c>
      <c r="J21" s="247">
        <f t="shared" si="5"/>
        <v>1.2090371534746026E-2</v>
      </c>
      <c r="K21" s="215">
        <f t="shared" si="6"/>
        <v>1.995700351887025E-2</v>
      </c>
      <c r="L21" s="52">
        <f t="shared" si="7"/>
        <v>0.61329115844578574</v>
      </c>
      <c r="N21" s="27">
        <f t="shared" si="0"/>
        <v>2.7069922528023307</v>
      </c>
      <c r="O21" s="152">
        <f t="shared" si="1"/>
        <v>2.6345346847198203</v>
      </c>
      <c r="P21" s="52">
        <f t="shared" si="8"/>
        <v>-2.6766817676519349E-2</v>
      </c>
    </row>
    <row r="22" spans="1:16" ht="20.100000000000001" customHeight="1" x14ac:dyDescent="0.25">
      <c r="A22" s="8" t="s">
        <v>204</v>
      </c>
      <c r="B22" s="19">
        <v>11626.339999999997</v>
      </c>
      <c r="C22" s="140">
        <v>10000.969999999998</v>
      </c>
      <c r="D22" s="247">
        <f t="shared" si="2"/>
        <v>2.0229140778888217E-2</v>
      </c>
      <c r="E22" s="215">
        <f t="shared" si="3"/>
        <v>1.7370944102093437E-2</v>
      </c>
      <c r="F22" s="52">
        <f t="shared" si="4"/>
        <v>-0.13980065953687915</v>
      </c>
      <c r="H22" s="19">
        <v>2561.442</v>
      </c>
      <c r="I22" s="140">
        <v>2146.2230000000004</v>
      </c>
      <c r="J22" s="247">
        <f t="shared" si="5"/>
        <v>1.7402358904267504E-2</v>
      </c>
      <c r="K22" s="215">
        <f t="shared" si="6"/>
        <v>1.4919056989179018E-2</v>
      </c>
      <c r="L22" s="52">
        <f t="shared" si="7"/>
        <v>-0.16210361194983122</v>
      </c>
      <c r="N22" s="27">
        <f t="shared" si="0"/>
        <v>2.2031370147441076</v>
      </c>
      <c r="O22" s="152">
        <f t="shared" si="1"/>
        <v>2.1460148365608545</v>
      </c>
      <c r="P22" s="52">
        <f t="shared" si="8"/>
        <v>-2.5927655793068254E-2</v>
      </c>
    </row>
    <row r="23" spans="1:16" ht="20.100000000000001" customHeight="1" x14ac:dyDescent="0.25">
      <c r="A23" s="8" t="s">
        <v>183</v>
      </c>
      <c r="B23" s="19">
        <v>4101.5199999999995</v>
      </c>
      <c r="C23" s="140">
        <v>4014.3500000000004</v>
      </c>
      <c r="D23" s="247">
        <f t="shared" si="2"/>
        <v>7.1364010933299407E-3</v>
      </c>
      <c r="E23" s="215">
        <f t="shared" si="3"/>
        <v>6.9726286006496184E-3</v>
      </c>
      <c r="F23" s="52">
        <f t="shared" si="4"/>
        <v>-2.1253096413036916E-2</v>
      </c>
      <c r="H23" s="19">
        <v>1465.0690000000002</v>
      </c>
      <c r="I23" s="140">
        <v>1550.5840000000003</v>
      </c>
      <c r="J23" s="247">
        <f t="shared" si="5"/>
        <v>9.9536341472952691E-3</v>
      </c>
      <c r="K23" s="215">
        <f t="shared" si="6"/>
        <v>1.0778586876810638E-2</v>
      </c>
      <c r="L23" s="52">
        <f t="shared" si="7"/>
        <v>5.8369264519282087E-2</v>
      </c>
      <c r="N23" s="27">
        <f t="shared" si="0"/>
        <v>3.5720147652577587</v>
      </c>
      <c r="O23" s="152">
        <f t="shared" si="1"/>
        <v>3.8626029120530103</v>
      </c>
      <c r="P23" s="52">
        <f t="shared" si="8"/>
        <v>8.1351328561566724E-2</v>
      </c>
    </row>
    <row r="24" spans="1:16" ht="20.100000000000001" customHeight="1" x14ac:dyDescent="0.25">
      <c r="A24" s="8" t="s">
        <v>205</v>
      </c>
      <c r="B24" s="19">
        <v>4100.4199999999992</v>
      </c>
      <c r="C24" s="140">
        <v>5444.81</v>
      </c>
      <c r="D24" s="247">
        <f t="shared" si="2"/>
        <v>7.1344871586904246E-3</v>
      </c>
      <c r="E24" s="215">
        <f t="shared" si="3"/>
        <v>9.4572316641805144E-3</v>
      </c>
      <c r="F24" s="52">
        <f t="shared" si="4"/>
        <v>0.32786641368445218</v>
      </c>
      <c r="H24" s="19">
        <v>1174.008</v>
      </c>
      <c r="I24" s="140">
        <v>1547.9220000000003</v>
      </c>
      <c r="J24" s="247">
        <f t="shared" si="5"/>
        <v>7.9761745815369947E-3</v>
      </c>
      <c r="K24" s="215">
        <f t="shared" si="6"/>
        <v>1.0760082495064103E-2</v>
      </c>
      <c r="L24" s="52">
        <f t="shared" si="7"/>
        <v>0.31849357074227791</v>
      </c>
      <c r="N24" s="27">
        <f t="shared" si="0"/>
        <v>2.8631408489862018</v>
      </c>
      <c r="O24" s="152">
        <f t="shared" si="1"/>
        <v>2.8429311582956984</v>
      </c>
      <c r="P24" s="52">
        <f t="shared" si="8"/>
        <v>-7.058573698062863E-3</v>
      </c>
    </row>
    <row r="25" spans="1:16" ht="20.100000000000001" customHeight="1" x14ac:dyDescent="0.25">
      <c r="A25" s="8" t="s">
        <v>173</v>
      </c>
      <c r="B25" s="19">
        <v>4775.7700000000013</v>
      </c>
      <c r="C25" s="140">
        <v>4807.8399999999992</v>
      </c>
      <c r="D25" s="247">
        <f t="shared" si="2"/>
        <v>8.3095560303234756E-3</v>
      </c>
      <c r="E25" s="215">
        <f t="shared" si="3"/>
        <v>8.3508619555712014E-3</v>
      </c>
      <c r="F25" s="52">
        <f t="shared" ref="F25:F27" si="9">(C25-B25)/B25</f>
        <v>6.7151475050092196E-3</v>
      </c>
      <c r="H25" s="19">
        <v>1064.0779999999997</v>
      </c>
      <c r="I25" s="140">
        <v>1379.0739999999998</v>
      </c>
      <c r="J25" s="247">
        <f t="shared" si="5"/>
        <v>7.2293135109579498E-3</v>
      </c>
      <c r="K25" s="215">
        <f t="shared" si="6"/>
        <v>9.5863680513604867E-3</v>
      </c>
      <c r="L25" s="52">
        <f t="shared" ref="L25:L29" si="10">(I25-H25)/H25</f>
        <v>0.29602717094047631</v>
      </c>
      <c r="N25" s="27">
        <f t="shared" si="0"/>
        <v>2.2280763102075674</v>
      </c>
      <c r="O25" s="152">
        <f t="shared" si="1"/>
        <v>2.8683858031881257</v>
      </c>
      <c r="P25" s="52">
        <f t="shared" ref="P25:P29" si="11">(O25-N25)/N25</f>
        <v>0.28738220950830323</v>
      </c>
    </row>
    <row r="26" spans="1:16" ht="20.100000000000001" customHeight="1" x14ac:dyDescent="0.25">
      <c r="A26" s="8" t="s">
        <v>185</v>
      </c>
      <c r="B26" s="19">
        <v>5201.7599999999993</v>
      </c>
      <c r="C26" s="140">
        <v>5583.0099999999993</v>
      </c>
      <c r="D26" s="247">
        <f t="shared" si="2"/>
        <v>9.0507533185843168E-3</v>
      </c>
      <c r="E26" s="215">
        <f t="shared" si="3"/>
        <v>9.6972748274846022E-3</v>
      </c>
      <c r="F26" s="52">
        <f t="shared" si="9"/>
        <v>7.3292500999661669E-2</v>
      </c>
      <c r="H26" s="19">
        <v>1162.5920000000001</v>
      </c>
      <c r="I26" s="140">
        <v>1314.7969999999996</v>
      </c>
      <c r="J26" s="247">
        <f t="shared" si="5"/>
        <v>7.8986146253673395E-3</v>
      </c>
      <c r="K26" s="215">
        <f t="shared" si="6"/>
        <v>9.1395588306534756E-3</v>
      </c>
      <c r="L26" s="52">
        <f t="shared" si="10"/>
        <v>0.13091867138256538</v>
      </c>
      <c r="N26" s="27">
        <f t="shared" si="0"/>
        <v>2.2349973855002929</v>
      </c>
      <c r="O26" s="152">
        <f t="shared" si="1"/>
        <v>2.3549966774195279</v>
      </c>
      <c r="P26" s="52">
        <f t="shared" si="11"/>
        <v>5.3691021160802717E-2</v>
      </c>
    </row>
    <row r="27" spans="1:16" ht="20.100000000000001" customHeight="1" x14ac:dyDescent="0.25">
      <c r="A27" s="8" t="s">
        <v>178</v>
      </c>
      <c r="B27" s="19">
        <v>552.6</v>
      </c>
      <c r="C27" s="140">
        <v>639.08000000000004</v>
      </c>
      <c r="D27" s="247">
        <f t="shared" si="2"/>
        <v>9.6149116526900408E-4</v>
      </c>
      <c r="E27" s="215">
        <f t="shared" si="3"/>
        <v>1.1100346223182228E-3</v>
      </c>
      <c r="F27" s="52">
        <f t="shared" si="9"/>
        <v>0.15649656170828813</v>
      </c>
      <c r="H27" s="19">
        <v>1051.473</v>
      </c>
      <c r="I27" s="140">
        <v>1144.0820000000001</v>
      </c>
      <c r="J27" s="247">
        <f t="shared" si="5"/>
        <v>7.1436755250155436E-3</v>
      </c>
      <c r="K27" s="215">
        <f t="shared" si="6"/>
        <v>7.9528662950186946E-3</v>
      </c>
      <c r="L27" s="52">
        <f t="shared" si="10"/>
        <v>8.8075490288386057E-2</v>
      </c>
      <c r="N27" s="27">
        <f t="shared" si="0"/>
        <v>19.027741585233439</v>
      </c>
      <c r="O27" s="152">
        <f t="shared" si="1"/>
        <v>17.902015397133379</v>
      </c>
      <c r="P27" s="52">
        <f t="shared" si="11"/>
        <v>-5.9162364753454759E-2</v>
      </c>
    </row>
    <row r="28" spans="1:16" ht="20.100000000000001" customHeight="1" x14ac:dyDescent="0.25">
      <c r="A28" s="8" t="s">
        <v>200</v>
      </c>
      <c r="B28" s="19">
        <v>5251.78</v>
      </c>
      <c r="C28" s="140">
        <v>4644.2400000000007</v>
      </c>
      <c r="D28" s="247">
        <f t="shared" si="2"/>
        <v>9.1377851464648028E-3</v>
      </c>
      <c r="E28" s="215">
        <f t="shared" si="3"/>
        <v>8.0667008736858975E-3</v>
      </c>
      <c r="F28" s="52">
        <f t="shared" ref="F28:F29" si="12">(C28-B28)/B28</f>
        <v>-0.11568268282372816</v>
      </c>
      <c r="H28" s="19">
        <v>1250.2590000000002</v>
      </c>
      <c r="I28" s="140">
        <v>1124.152</v>
      </c>
      <c r="J28" s="247">
        <f t="shared" si="5"/>
        <v>8.4942215522703958E-3</v>
      </c>
      <c r="K28" s="215">
        <f t="shared" si="6"/>
        <v>7.8143267276977128E-3</v>
      </c>
      <c r="L28" s="52">
        <f t="shared" si="10"/>
        <v>-0.10086470083398734</v>
      </c>
      <c r="N28" s="27">
        <f t="shared" si="0"/>
        <v>2.3806385644486254</v>
      </c>
      <c r="O28" s="152">
        <f t="shared" si="1"/>
        <v>2.4205295161318103</v>
      </c>
      <c r="P28" s="52">
        <f t="shared" si="11"/>
        <v>1.6756408250667806E-2</v>
      </c>
    </row>
    <row r="29" spans="1:16" ht="20.100000000000001" customHeight="1" x14ac:dyDescent="0.25">
      <c r="A29" s="8" t="s">
        <v>187</v>
      </c>
      <c r="B29" s="19">
        <v>4771.3099999999995</v>
      </c>
      <c r="C29" s="140">
        <v>3182.4400000000005</v>
      </c>
      <c r="D29" s="247">
        <f t="shared" si="2"/>
        <v>8.3017958953305309E-3</v>
      </c>
      <c r="E29" s="215">
        <f t="shared" si="3"/>
        <v>5.5276625515591248E-3</v>
      </c>
      <c r="F29" s="52">
        <f t="shared" si="12"/>
        <v>-0.33300498186032751</v>
      </c>
      <c r="H29" s="19">
        <v>1584.962</v>
      </c>
      <c r="I29" s="140">
        <v>1011.0710000000001</v>
      </c>
      <c r="J29" s="247">
        <f t="shared" si="5"/>
        <v>1.0768183536314948E-2</v>
      </c>
      <c r="K29" s="215">
        <f t="shared" si="6"/>
        <v>7.0282658740989257E-3</v>
      </c>
      <c r="L29" s="52">
        <f t="shared" si="10"/>
        <v>-0.36208502159673217</v>
      </c>
      <c r="N29" s="27">
        <f t="shared" si="0"/>
        <v>3.3218591959021735</v>
      </c>
      <c r="O29" s="152">
        <f t="shared" si="1"/>
        <v>3.1770308316888931</v>
      </c>
      <c r="P29" s="52">
        <f t="shared" si="11"/>
        <v>-4.3598586114649236E-2</v>
      </c>
    </row>
    <row r="30" spans="1:16" ht="20.100000000000001" customHeight="1" x14ac:dyDescent="0.25">
      <c r="A30" s="8" t="s">
        <v>181</v>
      </c>
      <c r="B30" s="19">
        <v>5953.3300000000008</v>
      </c>
      <c r="C30" s="140">
        <v>3499.5199999999991</v>
      </c>
      <c r="D30" s="247">
        <f t="shared" si="2"/>
        <v>1.0358440461329933E-2</v>
      </c>
      <c r="E30" s="215">
        <f t="shared" si="3"/>
        <v>6.0784070249343836E-3</v>
      </c>
      <c r="F30" s="52">
        <f t="shared" ref="F30" si="13">(C30-B30)/B30</f>
        <v>-0.41217436291957632</v>
      </c>
      <c r="H30" s="19">
        <v>1578.3070000000005</v>
      </c>
      <c r="I30" s="140">
        <v>994.50700000000006</v>
      </c>
      <c r="J30" s="247">
        <f t="shared" si="5"/>
        <v>1.0722969669083954E-2</v>
      </c>
      <c r="K30" s="215">
        <f t="shared" si="6"/>
        <v>6.9131244093169515E-3</v>
      </c>
      <c r="L30" s="52">
        <f t="shared" ref="L30" si="14">(I30-H30)/H30</f>
        <v>-0.3698900150604415</v>
      </c>
      <c r="N30" s="27">
        <f t="shared" si="0"/>
        <v>2.651133063344381</v>
      </c>
      <c r="O30" s="152">
        <f t="shared" si="1"/>
        <v>2.8418383092538413</v>
      </c>
      <c r="P30" s="52">
        <f t="shared" ref="P30" si="15">(O30-N30)/N30</f>
        <v>7.1933487061146328E-2</v>
      </c>
    </row>
    <row r="31" spans="1:16" ht="20.100000000000001" customHeight="1" x14ac:dyDescent="0.25">
      <c r="A31" s="8" t="s">
        <v>186</v>
      </c>
      <c r="B31" s="19">
        <v>3447.33</v>
      </c>
      <c r="C31" s="140">
        <v>3193.4200000000005</v>
      </c>
      <c r="D31" s="247">
        <f t="shared" si="2"/>
        <v>5.9981493643988344E-3</v>
      </c>
      <c r="E31" s="215">
        <f t="shared" si="3"/>
        <v>5.5467339982528943E-3</v>
      </c>
      <c r="F31" s="52">
        <f t="shared" ref="F31:F32" si="16">(C31-B31)/B31</f>
        <v>-7.3654103320540648E-2</v>
      </c>
      <c r="H31" s="19">
        <v>877.7399999999999</v>
      </c>
      <c r="I31" s="140">
        <v>908.20500000000004</v>
      </c>
      <c r="J31" s="247">
        <f t="shared" si="5"/>
        <v>5.9633388164290878E-3</v>
      </c>
      <c r="K31" s="215">
        <f t="shared" si="6"/>
        <v>6.3132126311465902E-3</v>
      </c>
      <c r="L31" s="52">
        <f t="shared" ref="L31:L32" si="17">(I31-H31)/H31</f>
        <v>3.470845580695895E-2</v>
      </c>
      <c r="N31" s="27">
        <f t="shared" si="0"/>
        <v>2.5461444074109525</v>
      </c>
      <c r="O31" s="152">
        <f t="shared" si="1"/>
        <v>2.8439885765104496</v>
      </c>
      <c r="P31" s="52">
        <f t="shared" ref="P31:P32" si="18">(O31-N31)/N31</f>
        <v>0.11697850610223635</v>
      </c>
    </row>
    <row r="32" spans="1:16" ht="20.100000000000001" customHeight="1" thickBot="1" x14ac:dyDescent="0.3">
      <c r="A32" s="8" t="s">
        <v>17</v>
      </c>
      <c r="B32" s="19">
        <f>B33-SUM(B7:B31)</f>
        <v>36257.000000000233</v>
      </c>
      <c r="C32" s="140">
        <f>C33-SUM(C7:C31)</f>
        <v>41504.360000000219</v>
      </c>
      <c r="D32" s="247">
        <f t="shared" si="2"/>
        <v>6.3085025658991142E-2</v>
      </c>
      <c r="E32" s="215">
        <f t="shared" si="3"/>
        <v>7.2089999025411203E-2</v>
      </c>
      <c r="F32" s="52">
        <f t="shared" si="16"/>
        <v>0.14472681137435398</v>
      </c>
      <c r="H32" s="19">
        <f>H33-SUM(H7:H31)</f>
        <v>9707.6940000000468</v>
      </c>
      <c r="I32" s="140">
        <f>I33-SUM(I7:I31)</f>
        <v>10350.939000000013</v>
      </c>
      <c r="J32" s="247">
        <f t="shared" si="5"/>
        <v>6.5953777255469789E-2</v>
      </c>
      <c r="K32" s="215">
        <f t="shared" si="6"/>
        <v>7.1952564497033092E-2</v>
      </c>
      <c r="L32" s="52">
        <f t="shared" si="17"/>
        <v>6.626135928882422E-2</v>
      </c>
      <c r="N32" s="27">
        <f t="shared" si="0"/>
        <v>2.6774675235126963</v>
      </c>
      <c r="O32" s="152">
        <f t="shared" si="1"/>
        <v>2.4939401547210842</v>
      </c>
      <c r="P32" s="52">
        <f t="shared" si="18"/>
        <v>-6.8545133481519846E-2</v>
      </c>
    </row>
    <row r="33" spans="1:16" ht="26.25" customHeight="1" thickBot="1" x14ac:dyDescent="0.3">
      <c r="A33" s="12" t="s">
        <v>18</v>
      </c>
      <c r="B33" s="17">
        <v>574732.27000000014</v>
      </c>
      <c r="C33" s="145">
        <v>575729.79000000027</v>
      </c>
      <c r="D33" s="243">
        <f>SUM(D7:D32)</f>
        <v>1.0000000000000002</v>
      </c>
      <c r="E33" s="244">
        <f>SUM(E7:E32)</f>
        <v>0.99999999999999978</v>
      </c>
      <c r="F33" s="57">
        <f t="shared" si="4"/>
        <v>1.7356255287355534E-3</v>
      </c>
      <c r="G33" s="1"/>
      <c r="H33" s="17">
        <v>147189.35600000003</v>
      </c>
      <c r="I33" s="145">
        <v>143857.81900000002</v>
      </c>
      <c r="J33" s="243">
        <f>SUM(J7:J32)</f>
        <v>0.99999999999999989</v>
      </c>
      <c r="K33" s="244">
        <f>SUM(K7:K32)</f>
        <v>0.99999999999999978</v>
      </c>
      <c r="L33" s="57">
        <f t="shared" si="7"/>
        <v>-2.2634360870496712E-2</v>
      </c>
      <c r="N33" s="29">
        <f t="shared" si="0"/>
        <v>2.5610073365116595</v>
      </c>
      <c r="O33" s="146">
        <f t="shared" si="1"/>
        <v>2.4987037582335274</v>
      </c>
      <c r="P33" s="57">
        <f t="shared" si="8"/>
        <v>-2.4327762513556703E-2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jan-set</v>
      </c>
      <c r="C37" s="364"/>
      <c r="D37" s="370" t="str">
        <f>B5</f>
        <v>jan-set</v>
      </c>
      <c r="E37" s="364"/>
      <c r="F37" s="131" t="str">
        <f>F5</f>
        <v>2025/2024</v>
      </c>
      <c r="H37" s="359" t="str">
        <f>B5</f>
        <v>jan-set</v>
      </c>
      <c r="I37" s="364"/>
      <c r="J37" s="370" t="str">
        <f>B5</f>
        <v>jan-set</v>
      </c>
      <c r="K37" s="360"/>
      <c r="L37" s="131" t="str">
        <f>L5</f>
        <v>2025/2024</v>
      </c>
      <c r="N37" s="359" t="str">
        <f>B5</f>
        <v>jan-set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172</v>
      </c>
      <c r="B39" s="39">
        <v>54106.969999999994</v>
      </c>
      <c r="C39" s="147">
        <v>63232.130000000012</v>
      </c>
      <c r="D39" s="247">
        <f t="shared" ref="D39:D61" si="19">B39/$B$62</f>
        <v>0.2568057939694674</v>
      </c>
      <c r="E39" s="246">
        <f t="shared" ref="E39:E61" si="20">C39/$C$62</f>
        <v>0.28816215249102162</v>
      </c>
      <c r="F39" s="52">
        <f>(C39-B39)/B39</f>
        <v>0.16865036057276944</v>
      </c>
      <c r="H39" s="39">
        <v>13709.078000000001</v>
      </c>
      <c r="I39" s="147">
        <v>15220.299000000001</v>
      </c>
      <c r="J39" s="247">
        <f t="shared" ref="J39:J61" si="21">H39/$H$62</f>
        <v>0.27867417222665136</v>
      </c>
      <c r="K39" s="246">
        <f t="shared" ref="K39:K61" si="22">I39/$I$62</f>
        <v>0.29848160370662158</v>
      </c>
      <c r="L39" s="52">
        <f>(I39-H39)/H39</f>
        <v>0.11023505738314418</v>
      </c>
      <c r="N39" s="27">
        <f t="shared" ref="N39:N62" si="23">(H39/B39)*10</f>
        <v>2.5336990779561308</v>
      </c>
      <c r="O39" s="151">
        <f t="shared" ref="O39:O62" si="24">(I39/C39)*10</f>
        <v>2.4070514467882069</v>
      </c>
      <c r="P39" s="61">
        <f t="shared" si="8"/>
        <v>-4.998526947015635E-2</v>
      </c>
    </row>
    <row r="40" spans="1:16" ht="20.100000000000001" customHeight="1" x14ac:dyDescent="0.25">
      <c r="A40" s="38" t="s">
        <v>176</v>
      </c>
      <c r="B40" s="19">
        <v>43016.62999999999</v>
      </c>
      <c r="C40" s="140">
        <v>40289.479999999996</v>
      </c>
      <c r="D40" s="247">
        <f t="shared" si="19"/>
        <v>0.20416814730229413</v>
      </c>
      <c r="E40" s="215">
        <f t="shared" si="20"/>
        <v>0.18360765768200379</v>
      </c>
      <c r="F40" s="52">
        <f t="shared" ref="F40:F62" si="25">(C40-B40)/B40</f>
        <v>-6.3397574379954788E-2</v>
      </c>
      <c r="H40" s="19">
        <v>9489.4519999999993</v>
      </c>
      <c r="I40" s="140">
        <v>8853.6889999999967</v>
      </c>
      <c r="J40" s="247">
        <f t="shared" si="21"/>
        <v>0.19289883542748393</v>
      </c>
      <c r="K40" s="215">
        <f t="shared" si="22"/>
        <v>0.17362755432332003</v>
      </c>
      <c r="L40" s="52">
        <f t="shared" ref="L40:L62" si="26">(I40-H40)/H40</f>
        <v>-6.6996808667139335E-2</v>
      </c>
      <c r="N40" s="27">
        <f t="shared" si="23"/>
        <v>2.2059961461416204</v>
      </c>
      <c r="O40" s="152">
        <f t="shared" si="24"/>
        <v>2.1975188063980964</v>
      </c>
      <c r="P40" s="52">
        <f t="shared" si="8"/>
        <v>-3.8428624448647703E-3</v>
      </c>
    </row>
    <row r="41" spans="1:16" ht="20.100000000000001" customHeight="1" x14ac:dyDescent="0.25">
      <c r="A41" s="38" t="s">
        <v>170</v>
      </c>
      <c r="B41" s="19">
        <v>18167.570000000003</v>
      </c>
      <c r="C41" s="140">
        <v>21868.769999999997</v>
      </c>
      <c r="D41" s="247">
        <f t="shared" si="19"/>
        <v>8.6228026414080811E-2</v>
      </c>
      <c r="E41" s="215">
        <f t="shared" si="20"/>
        <v>9.9660597160511233E-2</v>
      </c>
      <c r="F41" s="52">
        <f t="shared" si="25"/>
        <v>0.20372564960531281</v>
      </c>
      <c r="H41" s="19">
        <v>4708.8770000000004</v>
      </c>
      <c r="I41" s="140">
        <v>5588.1159999999991</v>
      </c>
      <c r="J41" s="247">
        <f t="shared" si="21"/>
        <v>9.5720689611082321E-2</v>
      </c>
      <c r="K41" s="215">
        <f t="shared" si="22"/>
        <v>0.1095871917745263</v>
      </c>
      <c r="L41" s="52">
        <f t="shared" si="26"/>
        <v>0.18671946623366859</v>
      </c>
      <c r="N41" s="27">
        <f t="shared" si="23"/>
        <v>2.5919135030166385</v>
      </c>
      <c r="O41" s="152">
        <f t="shared" si="24"/>
        <v>2.5552950623194626</v>
      </c>
      <c r="P41" s="52">
        <f t="shared" si="8"/>
        <v>-1.412795629736755E-2</v>
      </c>
    </row>
    <row r="42" spans="1:16" ht="20.100000000000001" customHeight="1" x14ac:dyDescent="0.25">
      <c r="A42" s="38" t="s">
        <v>180</v>
      </c>
      <c r="B42" s="19">
        <v>28210.730000000003</v>
      </c>
      <c r="C42" s="140">
        <v>24846.720000000001</v>
      </c>
      <c r="D42" s="247">
        <f t="shared" si="19"/>
        <v>0.13389548363377721</v>
      </c>
      <c r="E42" s="215">
        <f t="shared" si="20"/>
        <v>0.11323174338017264</v>
      </c>
      <c r="F42" s="52">
        <f t="shared" si="25"/>
        <v>-0.11924576216212773</v>
      </c>
      <c r="H42" s="19">
        <v>5628.0879999999997</v>
      </c>
      <c r="I42" s="140">
        <v>4863.5510000000013</v>
      </c>
      <c r="J42" s="247">
        <f t="shared" si="21"/>
        <v>0.11440614493686223</v>
      </c>
      <c r="K42" s="215">
        <f t="shared" si="22"/>
        <v>9.5377922745732091E-2</v>
      </c>
      <c r="L42" s="52">
        <f t="shared" si="26"/>
        <v>-0.1358431140380176</v>
      </c>
      <c r="N42" s="27">
        <f t="shared" si="23"/>
        <v>1.995016789710865</v>
      </c>
      <c r="O42" s="152">
        <f t="shared" si="24"/>
        <v>1.9574217441980273</v>
      </c>
      <c r="P42" s="52">
        <f t="shared" si="8"/>
        <v>-1.8844475749142123E-2</v>
      </c>
    </row>
    <row r="43" spans="1:16" ht="20.100000000000001" customHeight="1" x14ac:dyDescent="0.25">
      <c r="A43" s="38" t="s">
        <v>169</v>
      </c>
      <c r="B43" s="19">
        <v>24461.95</v>
      </c>
      <c r="C43" s="140">
        <v>18929.230000000003</v>
      </c>
      <c r="D43" s="247">
        <f t="shared" si="19"/>
        <v>0.11610279584666104</v>
      </c>
      <c r="E43" s="215">
        <f t="shared" si="20"/>
        <v>8.6264493411776916E-2</v>
      </c>
      <c r="F43" s="52">
        <f t="shared" si="25"/>
        <v>-0.22617657218659989</v>
      </c>
      <c r="H43" s="19">
        <v>5492.9420000000009</v>
      </c>
      <c r="I43" s="140">
        <v>4587.4000000000015</v>
      </c>
      <c r="J43" s="247">
        <f t="shared" si="21"/>
        <v>0.1116589361399072</v>
      </c>
      <c r="K43" s="215">
        <f t="shared" si="22"/>
        <v>8.996239225285628E-2</v>
      </c>
      <c r="L43" s="52">
        <f t="shared" si="26"/>
        <v>-0.16485555463720522</v>
      </c>
      <c r="N43" s="27">
        <f t="shared" si="23"/>
        <v>2.2455045489014576</v>
      </c>
      <c r="O43" s="152">
        <f t="shared" si="24"/>
        <v>2.4234477577798996</v>
      </c>
      <c r="P43" s="52">
        <f t="shared" ref="P43:P50" si="27">(O43-N43)/N43</f>
        <v>7.9244198799550497E-2</v>
      </c>
    </row>
    <row r="44" spans="1:16" ht="20.100000000000001" customHeight="1" x14ac:dyDescent="0.25">
      <c r="A44" s="38" t="s">
        <v>163</v>
      </c>
      <c r="B44" s="19">
        <v>13329.279999999997</v>
      </c>
      <c r="C44" s="140">
        <v>16916.530000000002</v>
      </c>
      <c r="D44" s="247">
        <f t="shared" si="19"/>
        <v>6.3264239957279852E-2</v>
      </c>
      <c r="E44" s="215">
        <f t="shared" si="20"/>
        <v>7.7092195019825241E-2</v>
      </c>
      <c r="F44" s="52">
        <f t="shared" ref="F44:F55" si="28">(C44-B44)/B44</f>
        <v>0.26912556417150862</v>
      </c>
      <c r="H44" s="19">
        <v>2783.1410000000005</v>
      </c>
      <c r="I44" s="140">
        <v>3105.2039999999997</v>
      </c>
      <c r="J44" s="247">
        <f t="shared" si="21"/>
        <v>5.6574885223138617E-2</v>
      </c>
      <c r="K44" s="215">
        <f t="shared" si="22"/>
        <v>6.0895404864005367E-2</v>
      </c>
      <c r="L44" s="52">
        <f t="shared" ref="L44:L55" si="29">(I44-H44)/H44</f>
        <v>0.11571925389335255</v>
      </c>
      <c r="N44" s="27">
        <f t="shared" si="23"/>
        <v>2.0879904991117311</v>
      </c>
      <c r="O44" s="152">
        <f t="shared" si="24"/>
        <v>1.8356034009338789</v>
      </c>
      <c r="P44" s="52">
        <f t="shared" si="27"/>
        <v>-0.12087559703227685</v>
      </c>
    </row>
    <row r="45" spans="1:16" ht="20.100000000000001" customHeight="1" x14ac:dyDescent="0.25">
      <c r="A45" s="38" t="s">
        <v>171</v>
      </c>
      <c r="B45" s="19">
        <v>6573.9900000000016</v>
      </c>
      <c r="C45" s="140">
        <v>10897.449999999997</v>
      </c>
      <c r="D45" s="247">
        <f t="shared" si="19"/>
        <v>3.1201871431672103E-2</v>
      </c>
      <c r="E45" s="215">
        <f t="shared" si="20"/>
        <v>4.9661977995415975E-2</v>
      </c>
      <c r="F45" s="52">
        <f t="shared" si="28"/>
        <v>0.65766148107922195</v>
      </c>
      <c r="H45" s="19">
        <v>1779.5739999999996</v>
      </c>
      <c r="I45" s="140">
        <v>2870.971</v>
      </c>
      <c r="J45" s="247">
        <f t="shared" si="21"/>
        <v>3.6174665529371902E-2</v>
      </c>
      <c r="K45" s="215">
        <f t="shared" si="22"/>
        <v>5.6301918134144605E-2</v>
      </c>
      <c r="L45" s="52">
        <f t="shared" si="29"/>
        <v>0.61329115844578574</v>
      </c>
      <c r="N45" s="27">
        <f t="shared" si="23"/>
        <v>2.7069922528023307</v>
      </c>
      <c r="O45" s="152">
        <f t="shared" si="24"/>
        <v>2.6345346847198203</v>
      </c>
      <c r="P45" s="52">
        <f t="shared" si="27"/>
        <v>-2.6766817676519349E-2</v>
      </c>
    </row>
    <row r="46" spans="1:16" ht="20.100000000000001" customHeight="1" x14ac:dyDescent="0.25">
      <c r="A46" s="38" t="s">
        <v>173</v>
      </c>
      <c r="B46" s="19">
        <v>4775.7700000000013</v>
      </c>
      <c r="C46" s="140">
        <v>4807.8399999999992</v>
      </c>
      <c r="D46" s="247">
        <f t="shared" si="19"/>
        <v>2.266705022782765E-2</v>
      </c>
      <c r="E46" s="215">
        <f t="shared" si="20"/>
        <v>2.1910340885755913E-2</v>
      </c>
      <c r="F46" s="52">
        <f t="shared" si="28"/>
        <v>6.7151475050092196E-3</v>
      </c>
      <c r="H46" s="19">
        <v>1064.0779999999997</v>
      </c>
      <c r="I46" s="140">
        <v>1379.0739999999998</v>
      </c>
      <c r="J46" s="247">
        <f t="shared" si="21"/>
        <v>2.1630269798931089E-2</v>
      </c>
      <c r="K46" s="215">
        <f t="shared" si="22"/>
        <v>2.7044686779813285E-2</v>
      </c>
      <c r="L46" s="52">
        <f t="shared" si="29"/>
        <v>0.29602717094047631</v>
      </c>
      <c r="N46" s="27">
        <f t="shared" si="23"/>
        <v>2.2280763102075674</v>
      </c>
      <c r="O46" s="152">
        <f t="shared" si="24"/>
        <v>2.8683858031881257</v>
      </c>
      <c r="P46" s="52">
        <f t="shared" si="27"/>
        <v>0.28738220950830323</v>
      </c>
    </row>
    <row r="47" spans="1:16" ht="20.100000000000001" customHeight="1" x14ac:dyDescent="0.25">
      <c r="A47" s="38" t="s">
        <v>181</v>
      </c>
      <c r="B47" s="19">
        <v>5953.3300000000008</v>
      </c>
      <c r="C47" s="140">
        <v>3499.5199999999991</v>
      </c>
      <c r="D47" s="247">
        <f t="shared" si="19"/>
        <v>2.8256057166244009E-2</v>
      </c>
      <c r="E47" s="215">
        <f t="shared" si="20"/>
        <v>1.5948050712278387E-2</v>
      </c>
      <c r="F47" s="52">
        <f t="shared" si="28"/>
        <v>-0.41217436291957632</v>
      </c>
      <c r="H47" s="19">
        <v>1578.3070000000005</v>
      </c>
      <c r="I47" s="140">
        <v>994.50700000000006</v>
      </c>
      <c r="J47" s="247">
        <f t="shared" si="21"/>
        <v>3.208336816994764E-2</v>
      </c>
      <c r="K47" s="215">
        <f t="shared" si="22"/>
        <v>1.9503036323889635E-2</v>
      </c>
      <c r="L47" s="52">
        <f t="shared" si="29"/>
        <v>-0.3698900150604415</v>
      </c>
      <c r="N47" s="27">
        <f t="shared" si="23"/>
        <v>2.651133063344381</v>
      </c>
      <c r="O47" s="152">
        <f t="shared" si="24"/>
        <v>2.8418383092538413</v>
      </c>
      <c r="P47" s="52">
        <f t="shared" si="27"/>
        <v>7.1933487061146328E-2</v>
      </c>
    </row>
    <row r="48" spans="1:16" ht="20.100000000000001" customHeight="1" x14ac:dyDescent="0.25">
      <c r="A48" s="38" t="s">
        <v>186</v>
      </c>
      <c r="B48" s="19">
        <v>3447.33</v>
      </c>
      <c r="C48" s="140">
        <v>3193.4200000000005</v>
      </c>
      <c r="D48" s="247">
        <f t="shared" si="19"/>
        <v>1.6361927450839774E-2</v>
      </c>
      <c r="E48" s="215">
        <f t="shared" si="20"/>
        <v>1.455308845373196E-2</v>
      </c>
      <c r="F48" s="52">
        <f t="shared" si="28"/>
        <v>-7.3654103320540648E-2</v>
      </c>
      <c r="H48" s="19">
        <v>877.7399999999999</v>
      </c>
      <c r="I48" s="140">
        <v>908.20500000000004</v>
      </c>
      <c r="J48" s="247">
        <f t="shared" si="21"/>
        <v>1.7842444833286446E-2</v>
      </c>
      <c r="K48" s="215">
        <f t="shared" si="22"/>
        <v>1.7810588668092014E-2</v>
      </c>
      <c r="L48" s="52">
        <f t="shared" si="29"/>
        <v>3.470845580695895E-2</v>
      </c>
      <c r="N48" s="27">
        <f t="shared" si="23"/>
        <v>2.5461444074109525</v>
      </c>
      <c r="O48" s="152">
        <f t="shared" si="24"/>
        <v>2.8439885765104496</v>
      </c>
      <c r="P48" s="52">
        <f t="shared" si="27"/>
        <v>0.11697850610223635</v>
      </c>
    </row>
    <row r="49" spans="1:16" ht="20.100000000000001" customHeight="1" x14ac:dyDescent="0.25">
      <c r="A49" s="38" t="s">
        <v>177</v>
      </c>
      <c r="B49" s="19">
        <v>3210.0400000000009</v>
      </c>
      <c r="C49" s="140">
        <v>3650.98</v>
      </c>
      <c r="D49" s="247">
        <f t="shared" si="19"/>
        <v>1.5235687211347252E-2</v>
      </c>
      <c r="E49" s="215">
        <f t="shared" si="20"/>
        <v>1.6638285876209927E-2</v>
      </c>
      <c r="F49" s="52">
        <f t="shared" si="28"/>
        <v>0.13736277429564711</v>
      </c>
      <c r="H49" s="19">
        <v>856.60699999999986</v>
      </c>
      <c r="I49" s="140">
        <v>895.73599999999988</v>
      </c>
      <c r="J49" s="247">
        <f t="shared" si="21"/>
        <v>1.7412859322016774E-2</v>
      </c>
      <c r="K49" s="215">
        <f t="shared" si="22"/>
        <v>1.7566062123861977E-2</v>
      </c>
      <c r="L49" s="52">
        <f t="shared" si="29"/>
        <v>4.5679057023816083E-2</v>
      </c>
      <c r="N49" s="27">
        <f t="shared" ref="N49" si="30">(H49/B49)*10</f>
        <v>2.668524379758507</v>
      </c>
      <c r="O49" s="152">
        <f t="shared" ref="O49" si="31">(I49/C49)*10</f>
        <v>2.4534125084223959</v>
      </c>
      <c r="P49" s="52">
        <f t="shared" ref="P49" si="32">(O49-N49)/N49</f>
        <v>-8.06107948526886E-2</v>
      </c>
    </row>
    <row r="50" spans="1:16" ht="20.100000000000001" customHeight="1" x14ac:dyDescent="0.25">
      <c r="A50" s="38" t="s">
        <v>188</v>
      </c>
      <c r="B50" s="19">
        <v>1293.97</v>
      </c>
      <c r="C50" s="140">
        <v>3207.22</v>
      </c>
      <c r="D50" s="247">
        <f t="shared" si="19"/>
        <v>6.1415191651403092E-3</v>
      </c>
      <c r="E50" s="215">
        <f t="shared" si="20"/>
        <v>1.4615977964244667E-2</v>
      </c>
      <c r="F50" s="52">
        <f t="shared" si="28"/>
        <v>1.478589148125536</v>
      </c>
      <c r="H50" s="19">
        <v>291.01799999999997</v>
      </c>
      <c r="I50" s="140">
        <v>859.14900000000011</v>
      </c>
      <c r="J50" s="247">
        <f t="shared" si="21"/>
        <v>5.9157297269047272E-3</v>
      </c>
      <c r="K50" s="215">
        <f t="shared" si="22"/>
        <v>1.6848563312911281E-2</v>
      </c>
      <c r="L50" s="52">
        <f t="shared" si="29"/>
        <v>1.9522194503432782</v>
      </c>
      <c r="N50" s="27">
        <f t="shared" si="23"/>
        <v>2.2490320486564603</v>
      </c>
      <c r="O50" s="152">
        <f t="shared" si="24"/>
        <v>2.678796590193377</v>
      </c>
      <c r="P50" s="52">
        <f t="shared" si="27"/>
        <v>0.19108866936496163</v>
      </c>
    </row>
    <row r="51" spans="1:16" ht="20.100000000000001" customHeight="1" x14ac:dyDescent="0.25">
      <c r="A51" s="38" t="s">
        <v>192</v>
      </c>
      <c r="B51" s="19">
        <v>1652.6200000000001</v>
      </c>
      <c r="C51" s="140">
        <v>1598.1700000000003</v>
      </c>
      <c r="D51" s="247">
        <f t="shared" si="19"/>
        <v>7.843765622614263E-3</v>
      </c>
      <c r="E51" s="215">
        <f t="shared" si="20"/>
        <v>7.2831977547897888E-3</v>
      </c>
      <c r="F51" s="52">
        <f t="shared" si="28"/>
        <v>-3.2947683072938612E-2</v>
      </c>
      <c r="H51" s="19">
        <v>318.02399999999994</v>
      </c>
      <c r="I51" s="140">
        <v>307.81600000000003</v>
      </c>
      <c r="J51" s="247">
        <f t="shared" si="21"/>
        <v>6.4646998834063489E-3</v>
      </c>
      <c r="K51" s="215">
        <f t="shared" si="22"/>
        <v>6.0365051518736544E-3</v>
      </c>
      <c r="L51" s="52">
        <f t="shared" si="29"/>
        <v>-3.2098206424672086E-2</v>
      </c>
      <c r="N51" s="27">
        <f t="shared" ref="N51" si="33">(H51/B51)*10</f>
        <v>1.9243625273807647</v>
      </c>
      <c r="O51" s="152">
        <f t="shared" ref="O51" si="34">(I51/C51)*10</f>
        <v>1.9260529230307164</v>
      </c>
      <c r="P51" s="52">
        <f t="shared" ref="P51" si="35">(O51-N51)/N51</f>
        <v>8.78418502698888E-4</v>
      </c>
    </row>
    <row r="52" spans="1:16" ht="20.100000000000001" customHeight="1" x14ac:dyDescent="0.25">
      <c r="A52" s="38" t="s">
        <v>195</v>
      </c>
      <c r="B52" s="19">
        <v>506.20000000000005</v>
      </c>
      <c r="C52" s="140">
        <v>712.77999999999986</v>
      </c>
      <c r="D52" s="247">
        <f t="shared" si="19"/>
        <v>2.4025572473813342E-3</v>
      </c>
      <c r="E52" s="215">
        <f t="shared" si="20"/>
        <v>3.2482887900905809E-3</v>
      </c>
      <c r="F52" s="52">
        <f t="shared" si="28"/>
        <v>0.40809956538917386</v>
      </c>
      <c r="H52" s="19">
        <v>118.10299999999998</v>
      </c>
      <c r="I52" s="140">
        <v>155.85400000000001</v>
      </c>
      <c r="J52" s="247">
        <f t="shared" si="21"/>
        <v>2.4007636226509319E-3</v>
      </c>
      <c r="K52" s="215">
        <f t="shared" si="22"/>
        <v>3.0564151114305838E-3</v>
      </c>
      <c r="L52" s="52">
        <f t="shared" si="29"/>
        <v>0.31964471689965573</v>
      </c>
      <c r="N52" s="27">
        <f t="shared" ref="N52:N53" si="36">(H52/B52)*10</f>
        <v>2.3331291979454756</v>
      </c>
      <c r="O52" s="152">
        <f t="shared" ref="O52:O53" si="37">(I52/C52)*10</f>
        <v>2.1865652796094173</v>
      </c>
      <c r="P52" s="52">
        <f t="shared" ref="P52:P53" si="38">(O52-N52)/N52</f>
        <v>-6.2818603644033369E-2</v>
      </c>
    </row>
    <row r="53" spans="1:16" ht="20.100000000000001" customHeight="1" x14ac:dyDescent="0.25">
      <c r="A53" s="38" t="s">
        <v>193</v>
      </c>
      <c r="B53" s="19">
        <v>609.3900000000001</v>
      </c>
      <c r="C53" s="140">
        <v>436.29</v>
      </c>
      <c r="D53" s="247">
        <f t="shared" si="19"/>
        <v>2.8923239055347913E-3</v>
      </c>
      <c r="E53" s="215">
        <f t="shared" si="20"/>
        <v>1.9882655464920733E-3</v>
      </c>
      <c r="F53" s="52">
        <f t="shared" si="28"/>
        <v>-0.2840545463496284</v>
      </c>
      <c r="H53" s="19">
        <v>132.28</v>
      </c>
      <c r="I53" s="140">
        <v>110.68600000000002</v>
      </c>
      <c r="J53" s="247">
        <f t="shared" si="21"/>
        <v>2.688949577946922E-3</v>
      </c>
      <c r="K53" s="215">
        <f t="shared" si="22"/>
        <v>2.1706363842044839E-3</v>
      </c>
      <c r="L53" s="52">
        <f t="shared" si="29"/>
        <v>-0.16324463259752026</v>
      </c>
      <c r="N53" s="27">
        <f t="shared" si="36"/>
        <v>2.1706952854493835</v>
      </c>
      <c r="O53" s="152">
        <f t="shared" si="37"/>
        <v>2.5369822824268269</v>
      </c>
      <c r="P53" s="52">
        <f t="shared" si="38"/>
        <v>0.16874178491690675</v>
      </c>
    </row>
    <row r="54" spans="1:16" ht="20.100000000000001" customHeight="1" x14ac:dyDescent="0.25">
      <c r="A54" s="38" t="s">
        <v>194</v>
      </c>
      <c r="B54" s="19">
        <v>709.35</v>
      </c>
      <c r="C54" s="140">
        <v>422.21</v>
      </c>
      <c r="D54" s="247">
        <f t="shared" si="19"/>
        <v>3.3667601411101326E-3</v>
      </c>
      <c r="E54" s="215">
        <f t="shared" si="20"/>
        <v>1.924100016925481E-3</v>
      </c>
      <c r="F54" s="52">
        <f t="shared" si="28"/>
        <v>-0.40479312046239518</v>
      </c>
      <c r="H54" s="19">
        <v>177.661</v>
      </c>
      <c r="I54" s="140">
        <v>105.979</v>
      </c>
      <c r="J54" s="247">
        <f t="shared" si="21"/>
        <v>3.6114414194710321E-3</v>
      </c>
      <c r="K54" s="215">
        <f t="shared" si="22"/>
        <v>2.0783285452686605E-3</v>
      </c>
      <c r="L54" s="52">
        <f t="shared" si="29"/>
        <v>-0.40347628348371339</v>
      </c>
      <c r="N54" s="27">
        <f t="shared" ref="N54" si="39">(H54/B54)*10</f>
        <v>2.5045605131458375</v>
      </c>
      <c r="O54" s="152">
        <f t="shared" ref="O54" si="40">(I54/C54)*10</f>
        <v>2.5101016082044483</v>
      </c>
      <c r="P54" s="52">
        <f t="shared" ref="P54" si="41">(O54-N54)/N54</f>
        <v>2.21240214781272E-3</v>
      </c>
    </row>
    <row r="55" spans="1:16" ht="20.100000000000001" customHeight="1" x14ac:dyDescent="0.25">
      <c r="A55" s="38" t="s">
        <v>191</v>
      </c>
      <c r="B55" s="19">
        <v>34.630000000000003</v>
      </c>
      <c r="C55" s="140">
        <v>476.25</v>
      </c>
      <c r="D55" s="247">
        <f t="shared" si="19"/>
        <v>1.6436301358517503E-4</v>
      </c>
      <c r="E55" s="215">
        <f t="shared" si="20"/>
        <v>2.1703716943245314E-3</v>
      </c>
      <c r="F55" s="52">
        <f t="shared" si="28"/>
        <v>12.752526710944267</v>
      </c>
      <c r="H55" s="19">
        <v>7.6509999999999998</v>
      </c>
      <c r="I55" s="140">
        <v>41.974999999999994</v>
      </c>
      <c r="J55" s="247">
        <f t="shared" si="21"/>
        <v>1.555273149446016E-4</v>
      </c>
      <c r="K55" s="215">
        <f t="shared" si="22"/>
        <v>8.2316157623351803E-4</v>
      </c>
      <c r="L55" s="52">
        <f t="shared" si="29"/>
        <v>4.4862109528166254</v>
      </c>
      <c r="N55" s="27">
        <f t="shared" ref="N55" si="42">(H55/B55)*10</f>
        <v>2.2093560496679174</v>
      </c>
      <c r="O55" s="152">
        <f t="shared" ref="O55" si="43">(I55/C55)*10</f>
        <v>0.88136482939632543</v>
      </c>
      <c r="P55" s="52">
        <f t="shared" ref="P55" si="44">(O55-N55)/N55</f>
        <v>-0.60107614636002149</v>
      </c>
    </row>
    <row r="56" spans="1:16" ht="20.100000000000001" customHeight="1" x14ac:dyDescent="0.25">
      <c r="A56" s="38" t="s">
        <v>182</v>
      </c>
      <c r="B56" s="19">
        <v>266.58</v>
      </c>
      <c r="C56" s="140">
        <v>131.38999999999999</v>
      </c>
      <c r="D56" s="247">
        <f t="shared" si="19"/>
        <v>1.2652582200847805E-3</v>
      </c>
      <c r="E56" s="215">
        <f t="shared" si="20"/>
        <v>5.9877194103370105E-4</v>
      </c>
      <c r="F56" s="52">
        <f t="shared" ref="F56:F59" si="45">(C56-B56)/B56</f>
        <v>-0.50712731637782282</v>
      </c>
      <c r="H56" s="19">
        <v>57.802</v>
      </c>
      <c r="I56" s="140">
        <v>35.061999999999998</v>
      </c>
      <c r="J56" s="247">
        <f t="shared" si="21"/>
        <v>1.174982336743937E-3</v>
      </c>
      <c r="K56" s="215">
        <f t="shared" si="22"/>
        <v>6.8759240466705442E-4</v>
      </c>
      <c r="L56" s="52">
        <f t="shared" ref="L56:L59" si="46">(I56-H56)/H56</f>
        <v>-0.39341199266461374</v>
      </c>
      <c r="N56" s="27">
        <f t="shared" si="23"/>
        <v>2.1682796908995425</v>
      </c>
      <c r="O56" s="152">
        <f t="shared" si="24"/>
        <v>2.668544029225969</v>
      </c>
      <c r="P56" s="52">
        <f t="shared" ref="P56" si="47">(O56-N56)/N56</f>
        <v>0.23071946872263721</v>
      </c>
    </row>
    <row r="57" spans="1:16" ht="20.100000000000001" customHeight="1" x14ac:dyDescent="0.25">
      <c r="A57" s="38" t="s">
        <v>197</v>
      </c>
      <c r="B57" s="19">
        <v>25.859999999999996</v>
      </c>
      <c r="C57" s="140">
        <v>96.550000000000011</v>
      </c>
      <c r="D57" s="247">
        <f t="shared" si="19"/>
        <v>1.2273830584212027E-4</v>
      </c>
      <c r="E57" s="215">
        <f t="shared" si="20"/>
        <v>4.3999871304363996E-4</v>
      </c>
      <c r="F57" s="52">
        <f t="shared" si="45"/>
        <v>2.7335653518948191</v>
      </c>
      <c r="H57" s="19">
        <v>9.9589999999999996</v>
      </c>
      <c r="I57" s="140">
        <v>25.753</v>
      </c>
      <c r="J57" s="247">
        <f t="shared" si="21"/>
        <v>2.0244367135450103E-4</v>
      </c>
      <c r="K57" s="215">
        <f t="shared" si="22"/>
        <v>5.0503585640838098E-4</v>
      </c>
      <c r="L57" s="52">
        <f t="shared" si="46"/>
        <v>1.5859021990159656</v>
      </c>
      <c r="N57" s="27">
        <f t="shared" ref="N57:N59" si="48">(H57/B57)*10</f>
        <v>3.8511214230471773</v>
      </c>
      <c r="O57" s="152">
        <f t="shared" ref="O57:O60" si="49">(I57/C57)*10</f>
        <v>2.6673226307612636</v>
      </c>
      <c r="P57" s="52">
        <f t="shared" ref="P57:P59" si="50">(O57-N57)/N57</f>
        <v>-0.30739066942979942</v>
      </c>
    </row>
    <row r="58" spans="1:16" ht="20.100000000000001" customHeight="1" x14ac:dyDescent="0.25">
      <c r="A58" s="38" t="s">
        <v>190</v>
      </c>
      <c r="B58" s="19">
        <v>85.159999999999982</v>
      </c>
      <c r="C58" s="140">
        <v>65.970000000000013</v>
      </c>
      <c r="D58" s="247">
        <f t="shared" si="19"/>
        <v>4.0419157484589954E-4</v>
      </c>
      <c r="E58" s="215">
        <f t="shared" si="20"/>
        <v>3.0063920351619815E-4</v>
      </c>
      <c r="F58" s="52">
        <f t="shared" si="45"/>
        <v>-0.2253405354626582</v>
      </c>
      <c r="H58" s="19">
        <v>30.306999999999995</v>
      </c>
      <c r="I58" s="140">
        <v>24.344000000000001</v>
      </c>
      <c r="J58" s="247">
        <f t="shared" si="21"/>
        <v>6.1607192968579801E-4</v>
      </c>
      <c r="K58" s="215">
        <f t="shared" si="22"/>
        <v>4.7740429807811239E-4</v>
      </c>
      <c r="L58" s="52">
        <f t="shared" si="46"/>
        <v>-0.19675322532748193</v>
      </c>
      <c r="N58" s="27">
        <f t="shared" ref="N58" si="51">(H58/B58)*10</f>
        <v>3.5588304368248003</v>
      </c>
      <c r="O58" s="152">
        <f t="shared" ref="O58" si="52">(I58/C58)*10</f>
        <v>3.6901621949370922</v>
      </c>
      <c r="P58" s="52">
        <f t="shared" ref="P58" si="53">(O58-N58)/N58</f>
        <v>3.6903067017001946E-2</v>
      </c>
    </row>
    <row r="59" spans="1:16" ht="20.100000000000001" customHeight="1" x14ac:dyDescent="0.25">
      <c r="A59" s="38" t="s">
        <v>189</v>
      </c>
      <c r="B59" s="19">
        <v>90.04</v>
      </c>
      <c r="C59" s="140">
        <v>60.85</v>
      </c>
      <c r="D59" s="247">
        <f t="shared" si="19"/>
        <v>4.2735332784317524E-4</v>
      </c>
      <c r="E59" s="215">
        <f t="shared" si="20"/>
        <v>2.7730628367380103E-4</v>
      </c>
      <c r="F59" s="52">
        <f t="shared" si="45"/>
        <v>-0.32418924922256775</v>
      </c>
      <c r="H59" s="19">
        <v>26.554000000000002</v>
      </c>
      <c r="I59" s="140">
        <v>22.363999999999994</v>
      </c>
      <c r="J59" s="247">
        <f t="shared" si="21"/>
        <v>5.3978203124283779E-4</v>
      </c>
      <c r="K59" s="215">
        <f t="shared" si="22"/>
        <v>4.385749968049171E-4</v>
      </c>
      <c r="L59" s="52">
        <f t="shared" si="46"/>
        <v>-0.15779166980492612</v>
      </c>
      <c r="N59" s="27">
        <f t="shared" si="48"/>
        <v>2.9491337183474009</v>
      </c>
      <c r="O59" s="152">
        <f t="shared" si="49"/>
        <v>3.6752670501232525</v>
      </c>
      <c r="P59" s="52">
        <f t="shared" si="50"/>
        <v>0.24621919557542246</v>
      </c>
    </row>
    <row r="60" spans="1:16" ht="20.100000000000001" customHeight="1" x14ac:dyDescent="0.25">
      <c r="A60" s="38" t="s">
        <v>212</v>
      </c>
      <c r="B60" s="19">
        <v>56.199999999999996</v>
      </c>
      <c r="C60" s="140">
        <v>36.81</v>
      </c>
      <c r="D60" s="247">
        <f t="shared" si="19"/>
        <v>2.667398603374772E-4</v>
      </c>
      <c r="E60" s="215">
        <f t="shared" si="20"/>
        <v>1.6775093347629608E-4</v>
      </c>
      <c r="F60" s="52">
        <f t="shared" ref="F60:F61" si="54">(C60-B60)/B60</f>
        <v>-0.34501779359430595</v>
      </c>
      <c r="H60" s="19">
        <v>21.810999999999996</v>
      </c>
      <c r="I60" s="140">
        <v>15.226999999999999</v>
      </c>
      <c r="J60" s="247">
        <f t="shared" si="21"/>
        <v>4.433676991578493E-4</v>
      </c>
      <c r="K60" s="215">
        <f t="shared" si="22"/>
        <v>2.9861301539744562E-4</v>
      </c>
      <c r="L60" s="52">
        <f t="shared" ref="L60:L61" si="55">(I60-H60)/H60</f>
        <v>-0.3018660309018385</v>
      </c>
      <c r="N60" s="27">
        <f t="shared" ref="N60:N61" si="56">(H60/B60)*10</f>
        <v>3.880960854092526</v>
      </c>
      <c r="O60" s="152">
        <f t="shared" si="49"/>
        <v>4.1366476500950817</v>
      </c>
      <c r="P60" s="52">
        <f t="shared" ref="P60:P61" si="57">(O60-N60)/N60</f>
        <v>6.5882343475052202E-2</v>
      </c>
    </row>
    <row r="61" spans="1:16" ht="20.100000000000001" customHeight="1" thickBot="1" x14ac:dyDescent="0.3">
      <c r="A61" s="8" t="s">
        <v>17</v>
      </c>
      <c r="B61" s="19">
        <f>B62-SUM(B39:B60)</f>
        <v>108.57999999998719</v>
      </c>
      <c r="C61" s="140">
        <f>C62-SUM(C39:C60)</f>
        <v>55.899999999994179</v>
      </c>
      <c r="D61" s="247">
        <f t="shared" si="19"/>
        <v>5.1534900418932132E-4</v>
      </c>
      <c r="E61" s="215">
        <f t="shared" si="20"/>
        <v>2.5474808968551949E-4</v>
      </c>
      <c r="F61" s="52">
        <f t="shared" si="54"/>
        <v>-0.48517222324552611</v>
      </c>
      <c r="H61" s="19">
        <f>H62-SUM(H39:H60)</f>
        <v>34.877000000000407</v>
      </c>
      <c r="I61" s="140">
        <f>I62-SUM(I39:I60)</f>
        <v>21.458000000020547</v>
      </c>
      <c r="J61" s="247">
        <f t="shared" si="21"/>
        <v>7.0896956781112716E-4</v>
      </c>
      <c r="K61" s="215">
        <f t="shared" si="22"/>
        <v>4.2080764985910054E-4</v>
      </c>
      <c r="L61" s="52">
        <f t="shared" si="55"/>
        <v>-0.3847521289095881</v>
      </c>
      <c r="N61" s="27">
        <f t="shared" si="56"/>
        <v>3.2121016761838757</v>
      </c>
      <c r="O61" s="152">
        <f t="shared" ref="O61" si="58">(I61/C61)*10</f>
        <v>3.8386404293421794</v>
      </c>
      <c r="P61" s="52">
        <f t="shared" si="57"/>
        <v>0.19505570381030421</v>
      </c>
    </row>
    <row r="62" spans="1:16" ht="26.25" customHeight="1" thickBot="1" x14ac:dyDescent="0.3">
      <c r="A62" s="12" t="s">
        <v>18</v>
      </c>
      <c r="B62" s="17">
        <v>210692.16999999998</v>
      </c>
      <c r="C62" s="145">
        <v>219432.46000000002</v>
      </c>
      <c r="D62" s="253">
        <f>SUM(D39:D61)</f>
        <v>1</v>
      </c>
      <c r="E62" s="254">
        <f>SUM(E39:E61)</f>
        <v>0.99999999999999989</v>
      </c>
      <c r="F62" s="57">
        <f t="shared" si="25"/>
        <v>4.1483696332901401E-2</v>
      </c>
      <c r="G62" s="1"/>
      <c r="H62" s="17">
        <v>49193.930999999997</v>
      </c>
      <c r="I62" s="145">
        <v>50992.419000000002</v>
      </c>
      <c r="J62" s="253">
        <f>SUM(J39:J61)</f>
        <v>1</v>
      </c>
      <c r="K62" s="254">
        <f>SUM(K39:K61)</f>
        <v>1.0000000000000004</v>
      </c>
      <c r="L62" s="57">
        <f t="shared" si="26"/>
        <v>3.6559143850488487E-2</v>
      </c>
      <c r="M62" s="1"/>
      <c r="N62" s="29">
        <f t="shared" si="23"/>
        <v>2.3348722925963505</v>
      </c>
      <c r="O62" s="146">
        <f t="shared" si="24"/>
        <v>2.3238320802674317</v>
      </c>
      <c r="P62" s="57">
        <f t="shared" si="8"/>
        <v>-4.7284009339295576E-3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B5</f>
        <v>jan-set</v>
      </c>
      <c r="C66" s="364"/>
      <c r="D66" s="370" t="str">
        <f>B5</f>
        <v>jan-set</v>
      </c>
      <c r="E66" s="364"/>
      <c r="F66" s="131" t="str">
        <f>F37</f>
        <v>2025/2024</v>
      </c>
      <c r="H66" s="359" t="str">
        <f>B5</f>
        <v>jan-set</v>
      </c>
      <c r="I66" s="364"/>
      <c r="J66" s="370" t="str">
        <f>B5</f>
        <v>jan-set</v>
      </c>
      <c r="K66" s="360"/>
      <c r="L66" s="131" t="str">
        <f>L37</f>
        <v>2025/2024</v>
      </c>
      <c r="N66" s="359" t="str">
        <f>B5</f>
        <v>jan-set</v>
      </c>
      <c r="O66" s="360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165</v>
      </c>
      <c r="B68" s="39">
        <v>93641.07</v>
      </c>
      <c r="C68" s="147">
        <v>93044.219999999987</v>
      </c>
      <c r="D68" s="247">
        <f>B68/$B$96</f>
        <v>0.25722734940463982</v>
      </c>
      <c r="E68" s="246">
        <f>C68/$C$96</f>
        <v>0.26114206356808789</v>
      </c>
      <c r="F68" s="61">
        <f t="shared" ref="F68:F76" si="59">(C68-B68)/B68</f>
        <v>-6.3738058524963493E-3</v>
      </c>
      <c r="H68" s="19">
        <v>23858.991000000005</v>
      </c>
      <c r="I68" s="147">
        <v>23184.193999999996</v>
      </c>
      <c r="J68" s="261">
        <f>H68/$H$96</f>
        <v>0.24347045793209224</v>
      </c>
      <c r="K68" s="246">
        <f>I68/$I$96</f>
        <v>0.24965373540629773</v>
      </c>
      <c r="L68" s="61">
        <f t="shared" ref="L68:L76" si="60">(I68-H68)/H68</f>
        <v>-2.8282713212809771E-2</v>
      </c>
      <c r="N68" s="41">
        <f t="shared" ref="N68:N96" si="61">(H68/B68)*10</f>
        <v>2.5479195186471069</v>
      </c>
      <c r="O68" s="149">
        <f t="shared" ref="O68:O96" si="62">(I68/C68)*10</f>
        <v>2.4917393041717153</v>
      </c>
      <c r="P68" s="61">
        <f t="shared" si="8"/>
        <v>-2.2049446249865108E-2</v>
      </c>
    </row>
    <row r="69" spans="1:16" ht="20.100000000000001" customHeight="1" x14ac:dyDescent="0.25">
      <c r="A69" s="38" t="s">
        <v>166</v>
      </c>
      <c r="B69" s="19">
        <v>59570.050000000017</v>
      </c>
      <c r="C69" s="140">
        <v>55990.369999999995</v>
      </c>
      <c r="D69" s="247">
        <f>B69/$B$96</f>
        <v>0.16363595658829899</v>
      </c>
      <c r="E69" s="215">
        <f t="shared" ref="E69:E95" si="63">C69/$C$96</f>
        <v>0.15714507318929391</v>
      </c>
      <c r="F69" s="52">
        <f t="shared" si="59"/>
        <v>-6.0091942175640629E-2</v>
      </c>
      <c r="H69" s="19">
        <v>15291.944</v>
      </c>
      <c r="I69" s="140">
        <v>14080.758000000002</v>
      </c>
      <c r="J69" s="262">
        <f t="shared" ref="J69:J95" si="64">H69/$H$96</f>
        <v>0.15604752976988465</v>
      </c>
      <c r="K69" s="215">
        <f t="shared" ref="K69:K96" si="65">I69/$I$96</f>
        <v>0.1516254493062002</v>
      </c>
      <c r="L69" s="52">
        <f t="shared" si="60"/>
        <v>-7.9204187512065038E-2</v>
      </c>
      <c r="N69" s="40">
        <f t="shared" si="61"/>
        <v>2.5670524030112443</v>
      </c>
      <c r="O69" s="143">
        <f t="shared" si="62"/>
        <v>2.5148535364206386</v>
      </c>
      <c r="P69" s="52">
        <f t="shared" si="8"/>
        <v>-2.0334164791250286E-2</v>
      </c>
    </row>
    <row r="70" spans="1:16" ht="20.100000000000001" customHeight="1" x14ac:dyDescent="0.25">
      <c r="A70" s="38" t="s">
        <v>164</v>
      </c>
      <c r="B70" s="19">
        <v>54639.640000000014</v>
      </c>
      <c r="C70" s="140">
        <v>46476.329999999987</v>
      </c>
      <c r="D70" s="247">
        <f t="shared" ref="D70:D95" si="66">B70/$B$96</f>
        <v>0.15009236619811944</v>
      </c>
      <c r="E70" s="215">
        <f t="shared" si="63"/>
        <v>0.13044254359133142</v>
      </c>
      <c r="F70" s="52">
        <f t="shared" si="59"/>
        <v>-0.14940270470303291</v>
      </c>
      <c r="H70" s="19">
        <v>14206.056999999997</v>
      </c>
      <c r="I70" s="140">
        <v>11551.132</v>
      </c>
      <c r="J70" s="262">
        <f t="shared" si="64"/>
        <v>0.14496653287640718</v>
      </c>
      <c r="K70" s="215">
        <f t="shared" si="65"/>
        <v>0.12438574539064066</v>
      </c>
      <c r="L70" s="52">
        <f t="shared" si="60"/>
        <v>-0.18688683284883328</v>
      </c>
      <c r="N70" s="40">
        <f t="shared" si="61"/>
        <v>2.5999543554825748</v>
      </c>
      <c r="O70" s="143">
        <f t="shared" si="62"/>
        <v>2.4853795469650901</v>
      </c>
      <c r="P70" s="52">
        <f t="shared" si="8"/>
        <v>-4.4068007684780523E-2</v>
      </c>
    </row>
    <row r="71" spans="1:16" ht="20.100000000000001" customHeight="1" x14ac:dyDescent="0.25">
      <c r="A71" s="38" t="s">
        <v>168</v>
      </c>
      <c r="B71" s="19">
        <v>28858.049999999996</v>
      </c>
      <c r="C71" s="140">
        <v>31439.470000000005</v>
      </c>
      <c r="D71" s="247">
        <f t="shared" si="66"/>
        <v>7.9271624197444171E-2</v>
      </c>
      <c r="E71" s="215">
        <f t="shared" si="63"/>
        <v>8.823942071078672E-2</v>
      </c>
      <c r="F71" s="52">
        <f t="shared" si="59"/>
        <v>8.9452336523084874E-2</v>
      </c>
      <c r="H71" s="19">
        <v>9147.6950000000015</v>
      </c>
      <c r="I71" s="140">
        <v>9505.6440000000002</v>
      </c>
      <c r="J71" s="262">
        <f t="shared" si="64"/>
        <v>9.3348184366770184E-2</v>
      </c>
      <c r="K71" s="215">
        <f t="shared" si="65"/>
        <v>0.10235937173586721</v>
      </c>
      <c r="L71" s="52">
        <f t="shared" si="60"/>
        <v>3.9129966620006312E-2</v>
      </c>
      <c r="N71" s="40">
        <f t="shared" si="61"/>
        <v>3.1698936691841628</v>
      </c>
      <c r="O71" s="143">
        <f t="shared" si="62"/>
        <v>3.0234746323649855</v>
      </c>
      <c r="P71" s="52">
        <f t="shared" si="8"/>
        <v>-4.6190519966829449E-2</v>
      </c>
    </row>
    <row r="72" spans="1:16" ht="20.100000000000001" customHeight="1" x14ac:dyDescent="0.25">
      <c r="A72" s="38" t="s">
        <v>167</v>
      </c>
      <c r="B72" s="19">
        <v>13138.890000000001</v>
      </c>
      <c r="C72" s="140">
        <v>22238.61</v>
      </c>
      <c r="D72" s="247">
        <f t="shared" si="66"/>
        <v>3.6091875592826179E-2</v>
      </c>
      <c r="E72" s="215">
        <f t="shared" si="63"/>
        <v>6.2415876088658881E-2</v>
      </c>
      <c r="F72" s="52">
        <f t="shared" si="59"/>
        <v>0.69257905348168669</v>
      </c>
      <c r="H72" s="19">
        <v>3409.5550000000003</v>
      </c>
      <c r="I72" s="140">
        <v>5209.4750000000022</v>
      </c>
      <c r="J72" s="262">
        <f t="shared" si="64"/>
        <v>3.4793001816156209E-2</v>
      </c>
      <c r="K72" s="215">
        <f t="shared" si="65"/>
        <v>5.6097050139233808E-2</v>
      </c>
      <c r="L72" s="52">
        <f t="shared" si="60"/>
        <v>0.52790466791120882</v>
      </c>
      <c r="N72" s="40">
        <f t="shared" si="61"/>
        <v>2.5950099285403865</v>
      </c>
      <c r="O72" s="143">
        <f t="shared" si="62"/>
        <v>2.3425362466449124</v>
      </c>
      <c r="P72" s="52">
        <f t="shared" ref="P72:P76" si="67">(O72-N72)/N72</f>
        <v>-9.7291990723705146E-2</v>
      </c>
    </row>
    <row r="73" spans="1:16" ht="20.100000000000001" customHeight="1" x14ac:dyDescent="0.25">
      <c r="A73" s="38" t="s">
        <v>175</v>
      </c>
      <c r="B73" s="19">
        <v>13718.219999999998</v>
      </c>
      <c r="C73" s="140">
        <v>14014.779999999995</v>
      </c>
      <c r="D73" s="247">
        <f t="shared" si="66"/>
        <v>3.7683266211606906E-2</v>
      </c>
      <c r="E73" s="215">
        <f t="shared" si="63"/>
        <v>3.9334507502483941E-2</v>
      </c>
      <c r="F73" s="52">
        <f t="shared" si="59"/>
        <v>2.1617965012953409E-2</v>
      </c>
      <c r="H73" s="19">
        <v>4677.2780000000002</v>
      </c>
      <c r="I73" s="140">
        <v>4611.67</v>
      </c>
      <c r="J73" s="262">
        <f t="shared" si="64"/>
        <v>4.7729554721559701E-2</v>
      </c>
      <c r="K73" s="215">
        <f t="shared" si="65"/>
        <v>4.9659722566208743E-2</v>
      </c>
      <c r="L73" s="52">
        <f t="shared" si="60"/>
        <v>-1.4026961835494955E-2</v>
      </c>
      <c r="N73" s="40">
        <f t="shared" ref="N73" si="68">(H73/B73)*10</f>
        <v>3.4095370973785237</v>
      </c>
      <c r="O73" s="143">
        <f t="shared" ref="O73" si="69">(I73/C73)*10</f>
        <v>3.2905760918116456</v>
      </c>
      <c r="P73" s="52">
        <f t="shared" ref="P73" si="70">(O73-N73)/N73</f>
        <v>-3.4890661743596577E-2</v>
      </c>
    </row>
    <row r="74" spans="1:16" ht="20.100000000000001" customHeight="1" x14ac:dyDescent="0.25">
      <c r="A74" s="38" t="s">
        <v>179</v>
      </c>
      <c r="B74" s="19">
        <v>17275.639999999992</v>
      </c>
      <c r="C74" s="140">
        <v>16582.09</v>
      </c>
      <c r="D74" s="247">
        <f t="shared" si="66"/>
        <v>4.745532154287397E-2</v>
      </c>
      <c r="E74" s="215">
        <f t="shared" si="63"/>
        <v>4.6540034414515548E-2</v>
      </c>
      <c r="F74" s="52">
        <f t="shared" si="59"/>
        <v>-4.0146124832422553E-2</v>
      </c>
      <c r="H74" s="19">
        <v>3978.5610000000006</v>
      </c>
      <c r="I74" s="140">
        <v>3981.293999999999</v>
      </c>
      <c r="J74" s="262">
        <f t="shared" si="64"/>
        <v>4.0599456556262702E-2</v>
      </c>
      <c r="K74" s="215">
        <f t="shared" si="65"/>
        <v>4.2871661566094579E-2</v>
      </c>
      <c r="L74" s="52">
        <f t="shared" si="60"/>
        <v>6.8693178262149441E-4</v>
      </c>
      <c r="N74" s="40">
        <f t="shared" si="61"/>
        <v>2.3029890643704096</v>
      </c>
      <c r="O74" s="143">
        <f t="shared" si="62"/>
        <v>2.4009603132053914</v>
      </c>
      <c r="P74" s="52">
        <f t="shared" si="67"/>
        <v>4.2540909269043838E-2</v>
      </c>
    </row>
    <row r="75" spans="1:16" ht="20.100000000000001" customHeight="1" x14ac:dyDescent="0.25">
      <c r="A75" s="38" t="s">
        <v>174</v>
      </c>
      <c r="B75" s="19">
        <v>19984.43</v>
      </c>
      <c r="C75" s="140">
        <v>12449.570000000002</v>
      </c>
      <c r="D75" s="247">
        <f t="shared" si="66"/>
        <v>5.4896232585366286E-2</v>
      </c>
      <c r="E75" s="215">
        <f t="shared" si="63"/>
        <v>3.4941519208128789E-2</v>
      </c>
      <c r="F75" s="52">
        <f t="shared" si="59"/>
        <v>-0.37703652293310336</v>
      </c>
      <c r="H75" s="19">
        <v>5550.4990000000007</v>
      </c>
      <c r="I75" s="140">
        <v>3172.8659999999991</v>
      </c>
      <c r="J75" s="262">
        <f t="shared" si="64"/>
        <v>5.6640389079388141E-2</v>
      </c>
      <c r="K75" s="215">
        <f t="shared" si="65"/>
        <v>3.416628798239172E-2</v>
      </c>
      <c r="L75" s="52">
        <f t="shared" si="60"/>
        <v>-0.42836382818914143</v>
      </c>
      <c r="N75" s="40">
        <f t="shared" si="61"/>
        <v>2.7774117150201434</v>
      </c>
      <c r="O75" s="143">
        <f t="shared" si="62"/>
        <v>2.5485747700522983</v>
      </c>
      <c r="P75" s="52">
        <f t="shared" si="67"/>
        <v>-8.2392158040632976E-2</v>
      </c>
    </row>
    <row r="76" spans="1:16" ht="20.100000000000001" customHeight="1" x14ac:dyDescent="0.25">
      <c r="A76" s="38" t="s">
        <v>204</v>
      </c>
      <c r="B76" s="19">
        <v>11626.339999999997</v>
      </c>
      <c r="C76" s="140">
        <v>10000.969999999998</v>
      </c>
      <c r="D76" s="247">
        <f t="shared" si="66"/>
        <v>3.193697617377865E-2</v>
      </c>
      <c r="E76" s="215">
        <f t="shared" si="63"/>
        <v>2.8069169084146656E-2</v>
      </c>
      <c r="F76" s="52">
        <f t="shared" si="59"/>
        <v>-0.13980065953687915</v>
      </c>
      <c r="H76" s="19">
        <v>2561.442</v>
      </c>
      <c r="I76" s="140">
        <v>2146.2230000000004</v>
      </c>
      <c r="J76" s="262">
        <f t="shared" si="64"/>
        <v>2.6138383501066498E-2</v>
      </c>
      <c r="K76" s="215">
        <f t="shared" si="65"/>
        <v>2.311111565771537E-2</v>
      </c>
      <c r="L76" s="52">
        <f t="shared" si="60"/>
        <v>-0.16210361194983122</v>
      </c>
      <c r="N76" s="40">
        <f t="shared" si="61"/>
        <v>2.2031370147441076</v>
      </c>
      <c r="O76" s="143">
        <f t="shared" si="62"/>
        <v>2.1460148365608545</v>
      </c>
      <c r="P76" s="52">
        <f t="shared" si="67"/>
        <v>-2.5927655793068254E-2</v>
      </c>
    </row>
    <row r="77" spans="1:16" ht="20.100000000000001" customHeight="1" x14ac:dyDescent="0.25">
      <c r="A77" s="38" t="s">
        <v>183</v>
      </c>
      <c r="B77" s="19">
        <v>4101.5199999999995</v>
      </c>
      <c r="C77" s="140">
        <v>4014.3500000000004</v>
      </c>
      <c r="D77" s="247">
        <f t="shared" si="66"/>
        <v>1.1266670896969866E-2</v>
      </c>
      <c r="E77" s="215">
        <f t="shared" si="63"/>
        <v>1.1266854006455791E-2</v>
      </c>
      <c r="F77" s="52">
        <f t="shared" ref="F77:F80" si="71">(C77-B77)/B77</f>
        <v>-2.1253096413036916E-2</v>
      </c>
      <c r="H77" s="19">
        <v>1465.0690000000002</v>
      </c>
      <c r="I77" s="140">
        <v>1550.5840000000003</v>
      </c>
      <c r="J77" s="262">
        <f t="shared" si="64"/>
        <v>1.4950381612202813E-2</v>
      </c>
      <c r="K77" s="215">
        <f t="shared" si="65"/>
        <v>1.6697112164487535E-2</v>
      </c>
      <c r="L77" s="52">
        <f t="shared" ref="L77:L80" si="72">(I77-H77)/H77</f>
        <v>5.8369264519282087E-2</v>
      </c>
      <c r="N77" s="40">
        <f t="shared" si="61"/>
        <v>3.5720147652577587</v>
      </c>
      <c r="O77" s="143">
        <f t="shared" si="62"/>
        <v>3.8626029120530103</v>
      </c>
      <c r="P77" s="52">
        <f t="shared" ref="P77:P80" si="73">(O77-N77)/N77</f>
        <v>8.1351328561566724E-2</v>
      </c>
    </row>
    <row r="78" spans="1:16" ht="20.100000000000001" customHeight="1" x14ac:dyDescent="0.25">
      <c r="A78" s="38" t="s">
        <v>205</v>
      </c>
      <c r="B78" s="19">
        <v>4100.4199999999992</v>
      </c>
      <c r="C78" s="140">
        <v>5444.81</v>
      </c>
      <c r="D78" s="247">
        <f t="shared" si="66"/>
        <v>1.1263649251826926E-2</v>
      </c>
      <c r="E78" s="215">
        <f t="shared" si="63"/>
        <v>1.5281646932352821E-2</v>
      </c>
      <c r="F78" s="52">
        <f t="shared" si="71"/>
        <v>0.32786641368445218</v>
      </c>
      <c r="H78" s="19">
        <v>1174.008</v>
      </c>
      <c r="I78" s="140">
        <v>1547.9220000000003</v>
      </c>
      <c r="J78" s="262">
        <f t="shared" si="64"/>
        <v>1.1980232750661573E-2</v>
      </c>
      <c r="K78" s="215">
        <f t="shared" si="65"/>
        <v>1.6668447021172584E-2</v>
      </c>
      <c r="L78" s="52">
        <f t="shared" si="72"/>
        <v>0.31849357074227791</v>
      </c>
      <c r="N78" s="40">
        <f t="shared" si="61"/>
        <v>2.8631408489862018</v>
      </c>
      <c r="O78" s="143">
        <f t="shared" si="62"/>
        <v>2.8429311582956984</v>
      </c>
      <c r="P78" s="52">
        <f t="shared" si="73"/>
        <v>-7.058573698062863E-3</v>
      </c>
    </row>
    <row r="79" spans="1:16" ht="20.100000000000001" customHeight="1" x14ac:dyDescent="0.25">
      <c r="A79" s="38" t="s">
        <v>185</v>
      </c>
      <c r="B79" s="19">
        <v>5201.7599999999993</v>
      </c>
      <c r="C79" s="140">
        <v>5583.0099999999993</v>
      </c>
      <c r="D79" s="247">
        <f t="shared" si="66"/>
        <v>1.4288975307939976E-2</v>
      </c>
      <c r="E79" s="215">
        <f t="shared" si="63"/>
        <v>1.5669525224901348E-2</v>
      </c>
      <c r="F79" s="52">
        <f t="shared" si="71"/>
        <v>7.3292500999661669E-2</v>
      </c>
      <c r="H79" s="19">
        <v>1162.5920000000001</v>
      </c>
      <c r="I79" s="140">
        <v>1314.7969999999996</v>
      </c>
      <c r="J79" s="262">
        <f t="shared" si="64"/>
        <v>1.1863737516317726E-2</v>
      </c>
      <c r="K79" s="215">
        <f t="shared" si="65"/>
        <v>1.4158093326470353E-2</v>
      </c>
      <c r="L79" s="52">
        <f t="shared" si="72"/>
        <v>0.13091867138256538</v>
      </c>
      <c r="N79" s="40">
        <f t="shared" si="61"/>
        <v>2.2349973855002929</v>
      </c>
      <c r="O79" s="143">
        <f t="shared" si="62"/>
        <v>2.3549966774195279</v>
      </c>
      <c r="P79" s="52">
        <f t="shared" si="73"/>
        <v>5.3691021160802717E-2</v>
      </c>
    </row>
    <row r="80" spans="1:16" ht="20.100000000000001" customHeight="1" x14ac:dyDescent="0.25">
      <c r="A80" s="38" t="s">
        <v>178</v>
      </c>
      <c r="B80" s="19">
        <v>552.6</v>
      </c>
      <c r="C80" s="140">
        <v>639.08000000000004</v>
      </c>
      <c r="D80" s="247">
        <f t="shared" si="66"/>
        <v>1.5179646418073175E-3</v>
      </c>
      <c r="E80" s="215">
        <f t="shared" si="63"/>
        <v>1.7936704717938811E-3</v>
      </c>
      <c r="F80" s="52">
        <f t="shared" si="71"/>
        <v>0.15649656170828813</v>
      </c>
      <c r="H80" s="19">
        <v>1051.473</v>
      </c>
      <c r="I80" s="140">
        <v>1144.0820000000001</v>
      </c>
      <c r="J80" s="262">
        <f t="shared" si="64"/>
        <v>1.0729817233814739E-2</v>
      </c>
      <c r="K80" s="215">
        <f t="shared" si="65"/>
        <v>1.2319787563505895E-2</v>
      </c>
      <c r="L80" s="52">
        <f t="shared" si="72"/>
        <v>8.8075490288386057E-2</v>
      </c>
      <c r="N80" s="40">
        <f t="shared" si="61"/>
        <v>19.027741585233439</v>
      </c>
      <c r="O80" s="143">
        <f t="shared" si="62"/>
        <v>17.902015397133379</v>
      </c>
      <c r="P80" s="52">
        <f t="shared" si="73"/>
        <v>-5.9162364753454759E-2</v>
      </c>
    </row>
    <row r="81" spans="1:16" ht="20.100000000000001" customHeight="1" x14ac:dyDescent="0.25">
      <c r="A81" s="38" t="s">
        <v>200</v>
      </c>
      <c r="B81" s="19">
        <v>5251.78</v>
      </c>
      <c r="C81" s="140">
        <v>4644.2400000000007</v>
      </c>
      <c r="D81" s="247">
        <f t="shared" si="66"/>
        <v>1.4426377753439799E-2</v>
      </c>
      <c r="E81" s="215">
        <f t="shared" si="63"/>
        <v>1.3034731413788594E-2</v>
      </c>
      <c r="F81" s="52">
        <f t="shared" ref="F81:F94" si="74">(C81-B81)/B81</f>
        <v>-0.11568268282372816</v>
      </c>
      <c r="H81" s="19">
        <v>1250.2590000000002</v>
      </c>
      <c r="I81" s="140">
        <v>1124.152</v>
      </c>
      <c r="J81" s="262">
        <f t="shared" si="64"/>
        <v>1.2758340504161291E-2</v>
      </c>
      <c r="K81" s="215">
        <f t="shared" si="65"/>
        <v>1.2105175878206526E-2</v>
      </c>
      <c r="L81" s="52">
        <f t="shared" ref="L81:L94" si="75">(I81-H81)/H81</f>
        <v>-0.10086470083398734</v>
      </c>
      <c r="N81" s="40">
        <f t="shared" si="61"/>
        <v>2.3806385644486254</v>
      </c>
      <c r="O81" s="143">
        <f t="shared" si="62"/>
        <v>2.4205295161318103</v>
      </c>
      <c r="P81" s="52">
        <f t="shared" ref="P81:P87" si="76">(O81-N81)/N81</f>
        <v>1.6756408250667806E-2</v>
      </c>
    </row>
    <row r="82" spans="1:16" ht="20.100000000000001" customHeight="1" x14ac:dyDescent="0.25">
      <c r="A82" s="38" t="s">
        <v>187</v>
      </c>
      <c r="B82" s="19">
        <v>4771.3099999999995</v>
      </c>
      <c r="C82" s="140">
        <v>3182.4400000000005</v>
      </c>
      <c r="D82" s="247">
        <f t="shared" si="66"/>
        <v>1.3106550624505376E-2</v>
      </c>
      <c r="E82" s="215">
        <f t="shared" si="63"/>
        <v>8.9319782441254925E-3</v>
      </c>
      <c r="F82" s="52">
        <f t="shared" si="74"/>
        <v>-0.33300498186032751</v>
      </c>
      <c r="H82" s="19">
        <v>1584.962</v>
      </c>
      <c r="I82" s="140">
        <v>1011.0710000000001</v>
      </c>
      <c r="J82" s="262">
        <f t="shared" si="64"/>
        <v>1.6173836686763692E-2</v>
      </c>
      <c r="K82" s="215">
        <f t="shared" si="65"/>
        <v>1.0887488774075171E-2</v>
      </c>
      <c r="L82" s="52">
        <f t="shared" si="75"/>
        <v>-0.36208502159673217</v>
      </c>
      <c r="N82" s="40">
        <f t="shared" si="61"/>
        <v>3.3218591959021735</v>
      </c>
      <c r="O82" s="143">
        <f t="shared" si="62"/>
        <v>3.1770308316888931</v>
      </c>
      <c r="P82" s="52">
        <f t="shared" si="76"/>
        <v>-4.3598586114649236E-2</v>
      </c>
    </row>
    <row r="83" spans="1:16" ht="20.100000000000001" customHeight="1" x14ac:dyDescent="0.25">
      <c r="A83" s="38" t="s">
        <v>202</v>
      </c>
      <c r="B83" s="19">
        <v>2361.4900000000002</v>
      </c>
      <c r="C83" s="140">
        <v>2800.2500000000005</v>
      </c>
      <c r="D83" s="247">
        <f t="shared" si="66"/>
        <v>6.4868952623625816E-3</v>
      </c>
      <c r="E83" s="215">
        <f t="shared" si="63"/>
        <v>7.8593067200363274E-3</v>
      </c>
      <c r="F83" s="52">
        <f t="shared" si="74"/>
        <v>0.18579794959961726</v>
      </c>
      <c r="H83" s="19">
        <v>619.44299999999998</v>
      </c>
      <c r="I83" s="140">
        <v>746.3180000000001</v>
      </c>
      <c r="J83" s="262">
        <f t="shared" si="64"/>
        <v>6.3211420329061267E-3</v>
      </c>
      <c r="K83" s="215">
        <f t="shared" si="65"/>
        <v>8.0365561339314773E-3</v>
      </c>
      <c r="L83" s="52">
        <f t="shared" si="75"/>
        <v>0.20482110541244331</v>
      </c>
      <c r="N83" s="40">
        <f t="shared" si="61"/>
        <v>2.6231023633384005</v>
      </c>
      <c r="O83" s="143">
        <f t="shared" si="62"/>
        <v>2.6651834657619853</v>
      </c>
      <c r="P83" s="52">
        <f t="shared" si="76"/>
        <v>1.604249342752621E-2</v>
      </c>
    </row>
    <row r="84" spans="1:16" ht="20.100000000000001" customHeight="1" x14ac:dyDescent="0.25">
      <c r="A84" s="38" t="s">
        <v>201</v>
      </c>
      <c r="B84" s="19">
        <v>3326.88</v>
      </c>
      <c r="C84" s="140">
        <v>2270.11</v>
      </c>
      <c r="D84" s="247">
        <f t="shared" si="66"/>
        <v>9.1387734483096787E-3</v>
      </c>
      <c r="E84" s="215">
        <f t="shared" si="63"/>
        <v>6.3713921179257794E-3</v>
      </c>
      <c r="F84" s="52">
        <f t="shared" si="74"/>
        <v>-0.31764596258356176</v>
      </c>
      <c r="H84" s="19">
        <v>1470.6749999999997</v>
      </c>
      <c r="I84" s="140">
        <v>743.38400000000001</v>
      </c>
      <c r="J84" s="262">
        <f t="shared" si="64"/>
        <v>1.5007588364456804E-2</v>
      </c>
      <c r="K84" s="215">
        <f t="shared" si="65"/>
        <v>8.0049620203003508E-3</v>
      </c>
      <c r="L84" s="52">
        <f t="shared" si="75"/>
        <v>-0.49452870280653433</v>
      </c>
      <c r="N84" s="40">
        <f t="shared" ref="N84" si="77">(H84/B84)*10</f>
        <v>4.4205832491703925</v>
      </c>
      <c r="O84" s="143">
        <f t="shared" ref="O84" si="78">(I84/C84)*10</f>
        <v>3.2746606992612692</v>
      </c>
      <c r="P84" s="52">
        <f t="shared" ref="P84" si="79">(O84-N84)/N84</f>
        <v>-0.25922428904017986</v>
      </c>
    </row>
    <row r="85" spans="1:16" ht="20.100000000000001" customHeight="1" x14ac:dyDescent="0.25">
      <c r="A85" s="38" t="s">
        <v>206</v>
      </c>
      <c r="B85" s="19">
        <v>2559.63</v>
      </c>
      <c r="C85" s="140">
        <v>2837.4700000000003</v>
      </c>
      <c r="D85" s="247">
        <f t="shared" si="66"/>
        <v>7.0311759611097792E-3</v>
      </c>
      <c r="E85" s="215">
        <f t="shared" si="63"/>
        <v>7.9637700344260248E-3</v>
      </c>
      <c r="F85" s="52">
        <f t="shared" si="74"/>
        <v>0.10854693842469425</v>
      </c>
      <c r="H85" s="19">
        <v>452.31099999999998</v>
      </c>
      <c r="I85" s="140">
        <v>661.23300000000017</v>
      </c>
      <c r="J85" s="262">
        <f t="shared" si="64"/>
        <v>4.6156338420900766E-3</v>
      </c>
      <c r="K85" s="215">
        <f t="shared" si="65"/>
        <v>7.1203376069020356E-3</v>
      </c>
      <c r="L85" s="52">
        <f t="shared" si="75"/>
        <v>0.46189900311953547</v>
      </c>
      <c r="N85" s="40">
        <f t="shared" si="61"/>
        <v>1.767095244234518</v>
      </c>
      <c r="O85" s="143">
        <f t="shared" si="62"/>
        <v>2.3303612020567623</v>
      </c>
      <c r="P85" s="52">
        <f t="shared" si="76"/>
        <v>0.31875246094402998</v>
      </c>
    </row>
    <row r="86" spans="1:16" ht="20.100000000000001" customHeight="1" x14ac:dyDescent="0.25">
      <c r="A86" s="38" t="s">
        <v>198</v>
      </c>
      <c r="B86" s="19">
        <v>2226.7000000000003</v>
      </c>
      <c r="C86" s="140">
        <v>2425.2200000000003</v>
      </c>
      <c r="D86" s="247">
        <f t="shared" si="66"/>
        <v>6.1166338543473652E-3</v>
      </c>
      <c r="E86" s="215">
        <f t="shared" si="63"/>
        <v>6.806730771740559E-3</v>
      </c>
      <c r="F86" s="52">
        <f t="shared" si="74"/>
        <v>8.915435397673685E-2</v>
      </c>
      <c r="H86" s="19">
        <v>505.25799999999987</v>
      </c>
      <c r="I86" s="140">
        <v>566.42599999999993</v>
      </c>
      <c r="J86" s="262">
        <f t="shared" si="64"/>
        <v>5.1559345755171713E-3</v>
      </c>
      <c r="K86" s="215">
        <f t="shared" si="65"/>
        <v>6.0994299276156683E-3</v>
      </c>
      <c r="L86" s="52">
        <f t="shared" si="75"/>
        <v>0.12106290251713002</v>
      </c>
      <c r="N86" s="40">
        <f t="shared" si="61"/>
        <v>2.2690887860960158</v>
      </c>
      <c r="O86" s="143">
        <f t="shared" si="62"/>
        <v>2.3355654332390459</v>
      </c>
      <c r="P86" s="52">
        <f t="shared" si="76"/>
        <v>2.9296626712171803E-2</v>
      </c>
    </row>
    <row r="87" spans="1:16" ht="20.100000000000001" customHeight="1" x14ac:dyDescent="0.25">
      <c r="A87" s="38" t="s">
        <v>208</v>
      </c>
      <c r="B87" s="19">
        <v>2348.3900000000003</v>
      </c>
      <c r="C87" s="140">
        <v>2513.2400000000002</v>
      </c>
      <c r="D87" s="247">
        <f t="shared" si="66"/>
        <v>6.4509102156603089E-3</v>
      </c>
      <c r="E87" s="215">
        <f t="shared" si="63"/>
        <v>7.0537716350554764E-3</v>
      </c>
      <c r="F87" s="52">
        <f t="shared" si="74"/>
        <v>7.0197028602574485E-2</v>
      </c>
      <c r="H87" s="19">
        <v>533.94399999999996</v>
      </c>
      <c r="I87" s="140">
        <v>539.56600000000003</v>
      </c>
      <c r="J87" s="262">
        <f t="shared" si="64"/>
        <v>5.4486625268475534E-3</v>
      </c>
      <c r="K87" s="215">
        <f t="shared" si="65"/>
        <v>5.8101941088930876E-3</v>
      </c>
      <c r="L87" s="52">
        <f t="shared" si="75"/>
        <v>1.0529194072786793E-2</v>
      </c>
      <c r="N87" s="40">
        <f t="shared" si="61"/>
        <v>2.2736598265194448</v>
      </c>
      <c r="O87" s="143">
        <f t="shared" si="62"/>
        <v>2.1468940491158821</v>
      </c>
      <c r="P87" s="52">
        <f t="shared" si="76"/>
        <v>-5.5754064845143413E-2</v>
      </c>
    </row>
    <row r="88" spans="1:16" ht="20.100000000000001" customHeight="1" x14ac:dyDescent="0.25">
      <c r="A88" s="38" t="s">
        <v>217</v>
      </c>
      <c r="B88" s="19">
        <v>985.17000000000007</v>
      </c>
      <c r="C88" s="140">
        <v>1902.0700000000004</v>
      </c>
      <c r="D88" s="247">
        <f t="shared" si="66"/>
        <v>2.7062128595173999E-3</v>
      </c>
      <c r="E88" s="215">
        <f t="shared" si="63"/>
        <v>5.3384346158305502E-3</v>
      </c>
      <c r="F88" s="52">
        <f t="shared" si="74"/>
        <v>0.93070231533643966</v>
      </c>
      <c r="H88" s="19">
        <v>262.17700000000002</v>
      </c>
      <c r="I88" s="140">
        <v>513.63199999999995</v>
      </c>
      <c r="J88" s="262">
        <f t="shared" ref="J88" si="80">H88/$H$96</f>
        <v>2.6754004077231153E-3</v>
      </c>
      <c r="K88" s="215">
        <f t="shared" ref="K88" si="81">I88/$I$96</f>
        <v>5.5309297111733767E-3</v>
      </c>
      <c r="L88" s="52">
        <f t="shared" si="75"/>
        <v>0.95910396411584509</v>
      </c>
      <c r="N88" s="40">
        <f t="shared" ref="N88:N92" si="82">(H88/B88)*10</f>
        <v>2.6612361318351145</v>
      </c>
      <c r="O88" s="143">
        <f t="shared" ref="O88:O92" si="83">(I88/C88)*10</f>
        <v>2.700384318137607</v>
      </c>
      <c r="P88" s="52">
        <f t="shared" ref="P88:P92" si="84">(O88-N88)/N88</f>
        <v>1.4710527124662554E-2</v>
      </c>
    </row>
    <row r="89" spans="1:16" ht="20.100000000000001" customHeight="1" x14ac:dyDescent="0.25">
      <c r="A89" s="38" t="s">
        <v>218</v>
      </c>
      <c r="B89" s="19">
        <v>997.12</v>
      </c>
      <c r="C89" s="140">
        <v>1737.72</v>
      </c>
      <c r="D89" s="247">
        <f t="shared" si="66"/>
        <v>2.739038913570236E-3</v>
      </c>
      <c r="E89" s="215">
        <f t="shared" si="63"/>
        <v>4.8771625653214979E-3</v>
      </c>
      <c r="F89" s="52">
        <f t="shared" si="74"/>
        <v>0.7427390885750963</v>
      </c>
      <c r="H89" s="19">
        <v>178.036</v>
      </c>
      <c r="I89" s="140">
        <v>388.81400000000002</v>
      </c>
      <c r="J89" s="262">
        <f t="shared" si="64"/>
        <v>1.8167786914542181E-3</v>
      </c>
      <c r="K89" s="215">
        <f t="shared" si="65"/>
        <v>4.1868553842442941E-3</v>
      </c>
      <c r="L89" s="52">
        <f t="shared" si="75"/>
        <v>1.183906625626278</v>
      </c>
      <c r="N89" s="40">
        <f t="shared" si="82"/>
        <v>1.7855022464698331</v>
      </c>
      <c r="O89" s="143">
        <f t="shared" si="83"/>
        <v>2.2374951085330204</v>
      </c>
      <c r="P89" s="52">
        <f t="shared" si="84"/>
        <v>0.25314606181920807</v>
      </c>
    </row>
    <row r="90" spans="1:16" ht="20.100000000000001" customHeight="1" x14ac:dyDescent="0.25">
      <c r="A90" s="38" t="s">
        <v>184</v>
      </c>
      <c r="B90" s="19">
        <v>674.96</v>
      </c>
      <c r="C90" s="140">
        <v>1842.6299999999999</v>
      </c>
      <c r="D90" s="247">
        <f t="shared" si="66"/>
        <v>1.8540814597073237E-3</v>
      </c>
      <c r="E90" s="215">
        <f t="shared" si="63"/>
        <v>5.1716076570093861E-3</v>
      </c>
      <c r="F90" s="52">
        <f t="shared" si="74"/>
        <v>1.7299839990517953</v>
      </c>
      <c r="H90" s="19">
        <v>152.00799999999998</v>
      </c>
      <c r="I90" s="140">
        <v>387.55399999999992</v>
      </c>
      <c r="J90" s="262">
        <f t="shared" si="64"/>
        <v>1.5511744553380932E-3</v>
      </c>
      <c r="K90" s="215">
        <f t="shared" si="65"/>
        <v>4.1732873599855278E-3</v>
      </c>
      <c r="L90" s="52">
        <f t="shared" si="75"/>
        <v>1.5495631808852164</v>
      </c>
      <c r="N90" s="40">
        <f t="shared" si="82"/>
        <v>2.2521038283750143</v>
      </c>
      <c r="O90" s="143">
        <f t="shared" si="83"/>
        <v>2.1032654412443081</v>
      </c>
      <c r="P90" s="52">
        <f t="shared" si="84"/>
        <v>-6.608859913803318E-2</v>
      </c>
    </row>
    <row r="91" spans="1:16" ht="20.100000000000001" customHeight="1" x14ac:dyDescent="0.25">
      <c r="A91" s="38" t="s">
        <v>222</v>
      </c>
      <c r="B91" s="19">
        <v>1977.5299999999997</v>
      </c>
      <c r="C91" s="140">
        <v>2300.4699999999993</v>
      </c>
      <c r="D91" s="247">
        <f t="shared" si="66"/>
        <v>5.4321762904690988E-3</v>
      </c>
      <c r="E91" s="215">
        <f t="shared" si="63"/>
        <v>6.4566018499212429E-3</v>
      </c>
      <c r="F91" s="52">
        <f t="shared" si="74"/>
        <v>0.16330472862611423</v>
      </c>
      <c r="H91" s="19">
        <v>294.02</v>
      </c>
      <c r="I91" s="140">
        <v>359.99099999999999</v>
      </c>
      <c r="J91" s="262">
        <f t="shared" si="64"/>
        <v>3.000344148719187E-3</v>
      </c>
      <c r="K91" s="215">
        <f t="shared" si="65"/>
        <v>3.8764814451884132E-3</v>
      </c>
      <c r="L91" s="52">
        <f t="shared" si="75"/>
        <v>0.22437589279640843</v>
      </c>
      <c r="N91" s="40">
        <f t="shared" si="82"/>
        <v>1.4868042457004447</v>
      </c>
      <c r="O91" s="143">
        <f t="shared" si="83"/>
        <v>1.5648584854399323</v>
      </c>
      <c r="P91" s="52">
        <f t="shared" si="84"/>
        <v>5.2497993575957087E-2</v>
      </c>
    </row>
    <row r="92" spans="1:16" ht="20.100000000000001" customHeight="1" x14ac:dyDescent="0.25">
      <c r="A92" s="38" t="s">
        <v>207</v>
      </c>
      <c r="B92" s="19">
        <v>1113.75</v>
      </c>
      <c r="C92" s="140">
        <v>1284.9800000000002</v>
      </c>
      <c r="D92" s="247">
        <f t="shared" si="66"/>
        <v>3.0594157072256602E-3</v>
      </c>
      <c r="E92" s="215">
        <f t="shared" si="63"/>
        <v>3.6064822601954397E-3</v>
      </c>
      <c r="F92" s="52">
        <f t="shared" si="74"/>
        <v>0.15374186307519663</v>
      </c>
      <c r="H92" s="19">
        <v>274.25900000000001</v>
      </c>
      <c r="I92" s="140">
        <v>317.89299999999997</v>
      </c>
      <c r="J92" s="262">
        <f t="shared" si="64"/>
        <v>2.7986918777075558E-3</v>
      </c>
      <c r="K92" s="215">
        <f t="shared" si="65"/>
        <v>3.423158679120534E-3</v>
      </c>
      <c r="L92" s="52">
        <f t="shared" si="75"/>
        <v>0.15909778712822534</v>
      </c>
      <c r="N92" s="40">
        <f t="shared" si="82"/>
        <v>2.4624826038159373</v>
      </c>
      <c r="O92" s="143">
        <f t="shared" si="83"/>
        <v>2.4739139908792347</v>
      </c>
      <c r="P92" s="52">
        <f t="shared" si="84"/>
        <v>4.6422204346065069E-3</v>
      </c>
    </row>
    <row r="93" spans="1:16" ht="20.100000000000001" customHeight="1" x14ac:dyDescent="0.25">
      <c r="A93" s="38" t="s">
        <v>223</v>
      </c>
      <c r="B93" s="19">
        <v>1135.1800000000003</v>
      </c>
      <c r="C93" s="140">
        <v>1257.7099999999998</v>
      </c>
      <c r="D93" s="247">
        <f t="shared" si="66"/>
        <v>3.1182828485103713E-3</v>
      </c>
      <c r="E93" s="215">
        <f t="shared" si="63"/>
        <v>3.5299450602113689E-3</v>
      </c>
      <c r="F93" s="52">
        <f t="shared" si="74"/>
        <v>0.10793882908437383</v>
      </c>
      <c r="H93" s="19">
        <v>292.15000000000003</v>
      </c>
      <c r="I93" s="140">
        <v>283.93500000000006</v>
      </c>
      <c r="J93" s="262">
        <f t="shared" si="64"/>
        <v>2.9812616252238304E-3</v>
      </c>
      <c r="K93" s="215">
        <f t="shared" si="65"/>
        <v>3.0574896570735722E-3</v>
      </c>
      <c r="L93" s="52">
        <f t="shared" si="75"/>
        <v>-2.8119116892007443E-2</v>
      </c>
      <c r="N93" s="40">
        <f t="shared" ref="N93" si="85">(H93/B93)*10</f>
        <v>2.5736006624500076</v>
      </c>
      <c r="O93" s="143">
        <f t="shared" ref="O93" si="86">(I93/C93)*10</f>
        <v>2.2575553983032663</v>
      </c>
      <c r="P93" s="52">
        <f t="shared" ref="P93" si="87">(O93-N93)/N93</f>
        <v>-0.12280275986790957</v>
      </c>
    </row>
    <row r="94" spans="1:16" ht="20.100000000000001" customHeight="1" x14ac:dyDescent="0.25">
      <c r="A94" s="38" t="s">
        <v>199</v>
      </c>
      <c r="B94" s="19">
        <v>594.47</v>
      </c>
      <c r="C94" s="140">
        <v>934.53999999999974</v>
      </c>
      <c r="D94" s="247">
        <f t="shared" si="66"/>
        <v>1.6329794437480929E-3</v>
      </c>
      <c r="E94" s="215">
        <f t="shared" si="63"/>
        <v>2.6229217041845356E-3</v>
      </c>
      <c r="F94" s="52">
        <f t="shared" si="74"/>
        <v>0.57205578077951735</v>
      </c>
      <c r="H94" s="19">
        <v>210.01799999999997</v>
      </c>
      <c r="I94" s="140">
        <v>264.64800000000002</v>
      </c>
      <c r="J94" s="262">
        <f t="shared" si="64"/>
        <v>2.1431408660149177E-3</v>
      </c>
      <c r="K94" s="215">
        <f t="shared" si="65"/>
        <v>2.8498019714554624E-3</v>
      </c>
      <c r="L94" s="52">
        <f t="shared" si="75"/>
        <v>0.26012056109476361</v>
      </c>
      <c r="N94" s="40">
        <f t="shared" ref="N94" si="88">(H94/B94)*10</f>
        <v>3.5328612040977667</v>
      </c>
      <c r="O94" s="143">
        <f t="shared" ref="O94" si="89">(I94/C94)*10</f>
        <v>2.8318531042009982</v>
      </c>
      <c r="P94" s="52">
        <f t="shared" ref="P94" si="90">(O94-N94)/N94</f>
        <v>-0.19842503268559461</v>
      </c>
    </row>
    <row r="95" spans="1:16" ht="20.100000000000001" customHeight="1" thickBot="1" x14ac:dyDescent="0.3">
      <c r="A95" s="8" t="s">
        <v>17</v>
      </c>
      <c r="B95" s="19">
        <f>B96-SUM(B68:B94)</f>
        <v>7307.1099999998696</v>
      </c>
      <c r="C95" s="140">
        <f>C96-SUM(C68:C94)</f>
        <v>6446.5800000001909</v>
      </c>
      <c r="D95" s="247">
        <f t="shared" si="66"/>
        <v>2.0072266764018222E-2</v>
      </c>
      <c r="E95" s="215">
        <f t="shared" si="63"/>
        <v>1.8093259357290697E-2</v>
      </c>
      <c r="F95" s="52">
        <f>(C95-B95)/B95</f>
        <v>-0.11776612094243744</v>
      </c>
      <c r="H95" s="19">
        <f>H96-SUM(H68:H94)</f>
        <v>2380.7410000000091</v>
      </c>
      <c r="I95" s="140">
        <f>I96-SUM(I68:I94)</f>
        <v>1956.141999999978</v>
      </c>
      <c r="J95" s="263">
        <f t="shared" si="64"/>
        <v>2.4294409662491984E-2</v>
      </c>
      <c r="K95" s="215">
        <f t="shared" si="65"/>
        <v>2.1064271515548079E-2</v>
      </c>
      <c r="L95" s="52">
        <f t="shared" ref="L95" si="91">(I95-H95)/H95</f>
        <v>-0.17834741368339918</v>
      </c>
      <c r="N95" s="40">
        <f t="shared" si="61"/>
        <v>3.2581157256426296</v>
      </c>
      <c r="O95" s="143">
        <f t="shared" si="62"/>
        <v>3.0343872254744686</v>
      </c>
      <c r="P95" s="52">
        <f t="shared" ref="P95" si="92">(O95-N95)/N95</f>
        <v>-6.8668064307026086E-2</v>
      </c>
    </row>
    <row r="96" spans="1:16" ht="26.25" customHeight="1" thickBot="1" x14ac:dyDescent="0.3">
      <c r="A96" s="12" t="s">
        <v>18</v>
      </c>
      <c r="B96" s="17">
        <v>364040.1</v>
      </c>
      <c r="C96" s="145">
        <v>356297.32999999996</v>
      </c>
      <c r="D96" s="243">
        <f>SUM(D68:D95)</f>
        <v>0.99999999999999978</v>
      </c>
      <c r="E96" s="244">
        <f>SUM(E68:E95)</f>
        <v>1.0000000000000007</v>
      </c>
      <c r="F96" s="57">
        <f>(C96-B96)/B96</f>
        <v>-2.1269003057630242E-2</v>
      </c>
      <c r="G96" s="1"/>
      <c r="H96" s="17">
        <v>97995.425000000017</v>
      </c>
      <c r="I96" s="145">
        <v>92865.39999999998</v>
      </c>
      <c r="J96" s="255">
        <f t="shared" ref="J96" si="93">H96/$H$96</f>
        <v>1</v>
      </c>
      <c r="K96" s="244">
        <f t="shared" si="65"/>
        <v>1</v>
      </c>
      <c r="L96" s="57">
        <f>(I96-H96)/H96</f>
        <v>-5.23496377509464E-2</v>
      </c>
      <c r="M96" s="1"/>
      <c r="N96" s="37">
        <f t="shared" si="61"/>
        <v>2.6918854543771422</v>
      </c>
      <c r="O96" s="150">
        <f t="shared" si="62"/>
        <v>2.6064017936929247</v>
      </c>
      <c r="P96" s="57">
        <f>(O96-N96)/N96</f>
        <v>-3.1756054309523746E-2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68 J68:K82 D7:E13 J7:K13 D70:E82 E6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V9" sqref="V9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50" t="s">
        <v>16</v>
      </c>
      <c r="B4" s="333"/>
      <c r="C4" s="333"/>
      <c r="D4" s="333"/>
      <c r="E4" s="369" t="s">
        <v>1</v>
      </c>
      <c r="F4" s="367"/>
      <c r="G4" s="362" t="s">
        <v>104</v>
      </c>
      <c r="H4" s="362"/>
      <c r="I4" s="130" t="s">
        <v>0</v>
      </c>
      <c r="K4" s="363" t="s">
        <v>19</v>
      </c>
      <c r="L4" s="362"/>
      <c r="M4" s="372" t="s">
        <v>104</v>
      </c>
      <c r="N4" s="373"/>
      <c r="O4" s="130" t="s">
        <v>0</v>
      </c>
      <c r="Q4" s="361" t="s">
        <v>22</v>
      </c>
      <c r="R4" s="362"/>
      <c r="S4" s="130" t="s">
        <v>0</v>
      </c>
    </row>
    <row r="5" spans="1:19" x14ac:dyDescent="0.25">
      <c r="A5" s="368"/>
      <c r="B5" s="334"/>
      <c r="C5" s="334"/>
      <c r="D5" s="334"/>
      <c r="E5" s="370" t="s">
        <v>157</v>
      </c>
      <c r="F5" s="360"/>
      <c r="G5" s="364" t="str">
        <f>E5</f>
        <v>jan-set</v>
      </c>
      <c r="H5" s="364"/>
      <c r="I5" s="131" t="s">
        <v>152</v>
      </c>
      <c r="K5" s="359" t="str">
        <f>E5</f>
        <v>jan-set</v>
      </c>
      <c r="L5" s="364"/>
      <c r="M5" s="365" t="str">
        <f>E5</f>
        <v>jan-set</v>
      </c>
      <c r="N5" s="366"/>
      <c r="O5" s="131" t="str">
        <f>I5</f>
        <v>2025/2024</v>
      </c>
      <c r="Q5" s="359" t="str">
        <f>E5</f>
        <v>jan-set</v>
      </c>
      <c r="R5" s="360"/>
      <c r="S5" s="131" t="str">
        <f>O5</f>
        <v>2025/2024</v>
      </c>
    </row>
    <row r="6" spans="1:19" ht="15.75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375762.1399999999</v>
      </c>
      <c r="F7" s="145">
        <v>378761.42999999993</v>
      </c>
      <c r="G7" s="243">
        <f>E7/E15</f>
        <v>0.40890241297406782</v>
      </c>
      <c r="H7" s="244">
        <f>F7/F15</f>
        <v>0.39819719204334886</v>
      </c>
      <c r="I7" s="164">
        <f t="shared" ref="I7:I18" si="0">(F7-E7)/E7</f>
        <v>7.9818844974643751E-3</v>
      </c>
      <c r="J7" s="1"/>
      <c r="K7" s="17">
        <v>46087.762999999992</v>
      </c>
      <c r="L7" s="145">
        <v>47453.359999999993</v>
      </c>
      <c r="M7" s="243">
        <f>K7/K15</f>
        <v>0.39065765818991344</v>
      </c>
      <c r="N7" s="244">
        <f>L7/L15</f>
        <v>0.3971678189660327</v>
      </c>
      <c r="O7" s="164">
        <f t="shared" ref="O7:O18" si="1">(L7-K7)/K7</f>
        <v>2.9630359798543528E-2</v>
      </c>
      <c r="P7" s="1"/>
      <c r="Q7" s="187">
        <f t="shared" ref="Q7:Q18" si="2">(K7/E7)*10</f>
        <v>1.2265142784209182</v>
      </c>
      <c r="R7" s="188">
        <f t="shared" ref="R7:R18" si="3">(L7/F7)*10</f>
        <v>1.2528561844325068</v>
      </c>
      <c r="S7" s="55">
        <f>(R7-Q7)/Q7</f>
        <v>2.1477047984718618E-2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121146.02999999982</v>
      </c>
      <c r="F8" s="181">
        <v>118354.92999999992</v>
      </c>
      <c r="G8" s="245">
        <f>E8/E7</f>
        <v>0.32240084112784717</v>
      </c>
      <c r="H8" s="246">
        <f>F8/F7</f>
        <v>0.3124788339720862</v>
      </c>
      <c r="I8" s="206">
        <f t="shared" si="0"/>
        <v>-2.3039137147126555E-2</v>
      </c>
      <c r="K8" s="180">
        <v>28011.55899999999</v>
      </c>
      <c r="L8" s="181">
        <v>27973.485999999997</v>
      </c>
      <c r="M8" s="250">
        <f>K8/K7</f>
        <v>0.60778734259677558</v>
      </c>
      <c r="N8" s="246">
        <f>L8/L7</f>
        <v>0.58949431610322223</v>
      </c>
      <c r="O8" s="207">
        <f t="shared" si="1"/>
        <v>-1.3591888976973061E-3</v>
      </c>
      <c r="Q8" s="189">
        <f t="shared" si="2"/>
        <v>2.3122143581593249</v>
      </c>
      <c r="R8" s="190">
        <f t="shared" si="3"/>
        <v>2.3635252033861214</v>
      </c>
      <c r="S8" s="182">
        <f t="shared" ref="S8:S18" si="4">(R8-Q8)/Q8</f>
        <v>2.2191214688089447E-2</v>
      </c>
    </row>
    <row r="9" spans="1:19" ht="24" customHeight="1" x14ac:dyDescent="0.25">
      <c r="A9" s="8"/>
      <c r="B9" t="s">
        <v>37</v>
      </c>
      <c r="E9" s="19">
        <v>71803.289999999994</v>
      </c>
      <c r="F9" s="140">
        <v>62244.279999999984</v>
      </c>
      <c r="G9" s="247">
        <f>E9/E7</f>
        <v>0.19108707971484304</v>
      </c>
      <c r="H9" s="215">
        <f>F9/F7</f>
        <v>0.16433637395444409</v>
      </c>
      <c r="I9" s="182">
        <f t="shared" si="0"/>
        <v>-0.13312774386800397</v>
      </c>
      <c r="K9" s="19">
        <v>8432.3360000000011</v>
      </c>
      <c r="L9" s="140">
        <v>7446.0930000000008</v>
      </c>
      <c r="M9" s="247">
        <f>K9/K7</f>
        <v>0.1829625794595412</v>
      </c>
      <c r="N9" s="215">
        <f>L9/L7</f>
        <v>0.1569139255892523</v>
      </c>
      <c r="O9" s="182">
        <f t="shared" si="1"/>
        <v>-0.11695964202564986</v>
      </c>
      <c r="Q9" s="189">
        <f t="shared" si="2"/>
        <v>1.1743662442208431</v>
      </c>
      <c r="R9" s="190">
        <f t="shared" si="3"/>
        <v>1.1962694403405425</v>
      </c>
      <c r="S9" s="182">
        <f t="shared" si="4"/>
        <v>1.8651077742984253E-2</v>
      </c>
    </row>
    <row r="10" spans="1:19" ht="24" customHeight="1" thickBot="1" x14ac:dyDescent="0.3">
      <c r="A10" s="8"/>
      <c r="B10" t="s">
        <v>36</v>
      </c>
      <c r="E10" s="19">
        <v>182812.82000000004</v>
      </c>
      <c r="F10" s="140">
        <v>198162.22000000003</v>
      </c>
      <c r="G10" s="247">
        <f>E10/E7</f>
        <v>0.48651207915730971</v>
      </c>
      <c r="H10" s="215">
        <f>F10/F7</f>
        <v>0.5231847920734698</v>
      </c>
      <c r="I10" s="186">
        <f t="shared" si="0"/>
        <v>8.3962382944478359E-2</v>
      </c>
      <c r="K10" s="19">
        <v>9643.8680000000004</v>
      </c>
      <c r="L10" s="140">
        <v>12033.780999999995</v>
      </c>
      <c r="M10" s="247">
        <f>K10/K7</f>
        <v>0.20925007794368328</v>
      </c>
      <c r="N10" s="215">
        <f>L10/L7</f>
        <v>0.25359175830752545</v>
      </c>
      <c r="O10" s="209">
        <f t="shared" si="1"/>
        <v>0.24781685108091431</v>
      </c>
      <c r="Q10" s="189">
        <f t="shared" si="2"/>
        <v>0.52752689882471038</v>
      </c>
      <c r="R10" s="190">
        <f t="shared" si="3"/>
        <v>0.60726918582159573</v>
      </c>
      <c r="S10" s="182">
        <f t="shared" si="4"/>
        <v>0.15116250408186779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543190.9600000002</v>
      </c>
      <c r="F11" s="145">
        <v>572429.17999999959</v>
      </c>
      <c r="G11" s="243">
        <f>E11/E15</f>
        <v>0.59109758702593218</v>
      </c>
      <c r="H11" s="244">
        <f>F11/F15</f>
        <v>0.6018028079566512</v>
      </c>
      <c r="I11" s="164">
        <f t="shared" si="0"/>
        <v>5.3826779444192847E-2</v>
      </c>
      <c r="J11" s="1"/>
      <c r="K11" s="17">
        <v>71887.04700000002</v>
      </c>
      <c r="L11" s="145">
        <v>72026.008000000002</v>
      </c>
      <c r="M11" s="243">
        <f>K11/K15</f>
        <v>0.6093423418100864</v>
      </c>
      <c r="N11" s="244">
        <f>L11/L15</f>
        <v>0.60283218103396741</v>
      </c>
      <c r="O11" s="164">
        <f t="shared" si="1"/>
        <v>1.9330464360287479E-3</v>
      </c>
      <c r="Q11" s="191">
        <f t="shared" si="2"/>
        <v>1.3234212697501446</v>
      </c>
      <c r="R11" s="192">
        <f t="shared" si="3"/>
        <v>1.2582518592081566</v>
      </c>
      <c r="S11" s="57">
        <f t="shared" si="4"/>
        <v>-4.9243133710773483E-2</v>
      </c>
    </row>
    <row r="12" spans="1:19" s="3" customFormat="1" ht="24" customHeight="1" x14ac:dyDescent="0.25">
      <c r="A12" s="46"/>
      <c r="B12" s="3" t="s">
        <v>33</v>
      </c>
      <c r="E12" s="31">
        <v>244493.72000000012</v>
      </c>
      <c r="F12" s="141">
        <v>238910.4599999997</v>
      </c>
      <c r="G12" s="247">
        <f>E12/E11</f>
        <v>0.45010638615929843</v>
      </c>
      <c r="H12" s="215">
        <f>F12/F11</f>
        <v>0.41736247617565525</v>
      </c>
      <c r="I12" s="206">
        <f t="shared" si="0"/>
        <v>-2.2836005767348191E-2</v>
      </c>
      <c r="K12" s="31">
        <v>45791.271000000037</v>
      </c>
      <c r="L12" s="141">
        <v>42988.924000000021</v>
      </c>
      <c r="M12" s="247">
        <f>K12/K11</f>
        <v>0.63698917831469726</v>
      </c>
      <c r="N12" s="215">
        <f>L12/L11</f>
        <v>0.59685279239688005</v>
      </c>
      <c r="O12" s="206">
        <f t="shared" si="1"/>
        <v>-6.1198279471212182E-2</v>
      </c>
      <c r="Q12" s="189">
        <f t="shared" si="2"/>
        <v>1.8729017252467677</v>
      </c>
      <c r="R12" s="190">
        <f t="shared" si="3"/>
        <v>1.7993738742121244</v>
      </c>
      <c r="S12" s="182">
        <f t="shared" si="4"/>
        <v>-3.9258787604008173E-2</v>
      </c>
    </row>
    <row r="13" spans="1:19" ht="24" customHeight="1" x14ac:dyDescent="0.25">
      <c r="A13" s="8"/>
      <c r="B13" s="3" t="s">
        <v>37</v>
      </c>
      <c r="D13" s="3"/>
      <c r="E13" s="19">
        <v>65681.850000000064</v>
      </c>
      <c r="F13" s="140">
        <v>80236.529999999926</v>
      </c>
      <c r="G13" s="247">
        <f>E13/E11</f>
        <v>0.12091852559549231</v>
      </c>
      <c r="H13" s="215">
        <f>F13/F11</f>
        <v>0.14016848337465954</v>
      </c>
      <c r="I13" s="182">
        <f t="shared" si="0"/>
        <v>0.221593636598236</v>
      </c>
      <c r="K13" s="19">
        <v>5946.4889999999968</v>
      </c>
      <c r="L13" s="140">
        <v>7384.3909999999933</v>
      </c>
      <c r="M13" s="247">
        <f>K13/K11</f>
        <v>8.2719895282386477E-2</v>
      </c>
      <c r="N13" s="215">
        <f>L13/L11</f>
        <v>0.1025239521812731</v>
      </c>
      <c r="O13" s="182">
        <f t="shared" si="1"/>
        <v>0.24180688806453643</v>
      </c>
      <c r="Q13" s="189">
        <f t="shared" si="2"/>
        <v>0.90534736765179291</v>
      </c>
      <c r="R13" s="190">
        <f t="shared" si="3"/>
        <v>0.92032781078643366</v>
      </c>
      <c r="S13" s="182">
        <f t="shared" si="4"/>
        <v>1.6546624720957276E-2</v>
      </c>
    </row>
    <row r="14" spans="1:19" ht="24" customHeight="1" thickBot="1" x14ac:dyDescent="0.3">
      <c r="A14" s="8"/>
      <c r="B14" t="s">
        <v>36</v>
      </c>
      <c r="E14" s="19">
        <v>233015.38999999996</v>
      </c>
      <c r="F14" s="140">
        <v>253282.18999999992</v>
      </c>
      <c r="G14" s="247">
        <f>E14/E11</f>
        <v>0.42897508824520914</v>
      </c>
      <c r="H14" s="215">
        <f>F14/F11</f>
        <v>0.44246904044968516</v>
      </c>
      <c r="I14" s="186">
        <f t="shared" si="0"/>
        <v>8.697622933832809E-2</v>
      </c>
      <c r="K14" s="19">
        <v>20149.286999999993</v>
      </c>
      <c r="L14" s="140">
        <v>21652.692999999992</v>
      </c>
      <c r="M14" s="247">
        <f>K14/K11</f>
        <v>0.28029092640291631</v>
      </c>
      <c r="N14" s="215">
        <f>L14/L11</f>
        <v>0.30062325542184692</v>
      </c>
      <c r="O14" s="209">
        <f t="shared" si="1"/>
        <v>7.4613359768015586E-2</v>
      </c>
      <c r="Q14" s="189">
        <f t="shared" si="2"/>
        <v>0.86471915009562239</v>
      </c>
      <c r="R14" s="190">
        <f t="shared" si="3"/>
        <v>0.85488415115172522</v>
      </c>
      <c r="S14" s="182">
        <f t="shared" si="4"/>
        <v>-1.1373633789432779E-2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918953.10000000009</v>
      </c>
      <c r="F15" s="145">
        <v>951190.60999999952</v>
      </c>
      <c r="G15" s="243">
        <f>G7+G11</f>
        <v>1</v>
      </c>
      <c r="H15" s="244">
        <f>H7+H11</f>
        <v>1</v>
      </c>
      <c r="I15" s="164">
        <f t="shared" si="0"/>
        <v>3.5080691277932924E-2</v>
      </c>
      <c r="J15" s="1"/>
      <c r="K15" s="17">
        <v>117974.81000000003</v>
      </c>
      <c r="L15" s="145">
        <v>119479.36799999999</v>
      </c>
      <c r="M15" s="243">
        <f>M7+M11</f>
        <v>0.99999999999999978</v>
      </c>
      <c r="N15" s="244">
        <f>N7+N11</f>
        <v>1</v>
      </c>
      <c r="O15" s="164">
        <f t="shared" si="1"/>
        <v>1.2753214012380783E-2</v>
      </c>
      <c r="Q15" s="191">
        <f t="shared" si="2"/>
        <v>1.2837957671615667</v>
      </c>
      <c r="R15" s="192">
        <f t="shared" si="3"/>
        <v>1.2561033166633138</v>
      </c>
      <c r="S15" s="57">
        <f t="shared" si="4"/>
        <v>-2.157076009019732E-2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365639.74999999994</v>
      </c>
      <c r="F16" s="181">
        <f t="shared" ref="F16:F17" si="5">F8+F12</f>
        <v>357265.38999999961</v>
      </c>
      <c r="G16" s="245">
        <f>E16/E15</f>
        <v>0.3978872806457695</v>
      </c>
      <c r="H16" s="246">
        <f>F16/F15</f>
        <v>0.37559810435891477</v>
      </c>
      <c r="I16" s="207">
        <f t="shared" si="0"/>
        <v>-2.2903308516101808E-2</v>
      </c>
      <c r="J16" s="3"/>
      <c r="K16" s="180">
        <f t="shared" ref="K16:L18" si="6">K8+K12</f>
        <v>73802.830000000031</v>
      </c>
      <c r="L16" s="181">
        <f t="shared" si="6"/>
        <v>70962.410000000018</v>
      </c>
      <c r="M16" s="250">
        <f>K16/K15</f>
        <v>0.62558125755828731</v>
      </c>
      <c r="N16" s="246">
        <f>L16/L15</f>
        <v>0.59393024241641479</v>
      </c>
      <c r="O16" s="207">
        <f t="shared" si="1"/>
        <v>-3.8486600039592138E-2</v>
      </c>
      <c r="P16" s="3"/>
      <c r="Q16" s="189">
        <f t="shared" si="2"/>
        <v>2.0184575117995252</v>
      </c>
      <c r="R16" s="190">
        <f t="shared" si="3"/>
        <v>1.9862660080227781</v>
      </c>
      <c r="S16" s="182">
        <f t="shared" si="4"/>
        <v>-1.5948566461548758E-2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137485.14000000007</v>
      </c>
      <c r="F17" s="140">
        <f t="shared" si="5"/>
        <v>142480.80999999991</v>
      </c>
      <c r="G17" s="248">
        <f>E17/E15</f>
        <v>0.14961061668979631</v>
      </c>
      <c r="H17" s="215">
        <f>F17/F15</f>
        <v>0.14979206954114063</v>
      </c>
      <c r="I17" s="182">
        <f t="shared" si="0"/>
        <v>3.6336072392986148E-2</v>
      </c>
      <c r="K17" s="19">
        <f t="shared" si="6"/>
        <v>14378.824999999997</v>
      </c>
      <c r="L17" s="140">
        <f t="shared" si="6"/>
        <v>14830.483999999993</v>
      </c>
      <c r="M17" s="247">
        <f>K17/K15</f>
        <v>0.12188046753370481</v>
      </c>
      <c r="N17" s="215">
        <f>L17/L15</f>
        <v>0.12412589929334071</v>
      </c>
      <c r="O17" s="182">
        <f t="shared" si="1"/>
        <v>3.1411398358349593E-2</v>
      </c>
      <c r="Q17" s="189">
        <f t="shared" si="2"/>
        <v>1.0458457546757409</v>
      </c>
      <c r="R17" s="190">
        <f t="shared" si="3"/>
        <v>1.0408758905848445</v>
      </c>
      <c r="S17" s="182">
        <f t="shared" si="4"/>
        <v>-4.7520048426617865E-3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415828.20999999996</v>
      </c>
      <c r="F18" s="142">
        <f>F10+F14</f>
        <v>451444.40999999992</v>
      </c>
      <c r="G18" s="249">
        <f>E18/E15</f>
        <v>0.45250210266443402</v>
      </c>
      <c r="H18" s="221">
        <f>F18/F15</f>
        <v>0.47460982609994451</v>
      </c>
      <c r="I18" s="208">
        <f t="shared" si="0"/>
        <v>8.5651235638871059E-2</v>
      </c>
      <c r="K18" s="21">
        <f t="shared" si="6"/>
        <v>29793.154999999992</v>
      </c>
      <c r="L18" s="142">
        <f t="shared" si="6"/>
        <v>33686.473999999987</v>
      </c>
      <c r="M18" s="249">
        <f>K18/K15</f>
        <v>0.25253827490800779</v>
      </c>
      <c r="N18" s="221">
        <f>L18/L15</f>
        <v>0.28194385829024465</v>
      </c>
      <c r="O18" s="186">
        <f t="shared" si="1"/>
        <v>0.13067830513418258</v>
      </c>
      <c r="Q18" s="193">
        <f t="shared" si="2"/>
        <v>0.71647748477670614</v>
      </c>
      <c r="R18" s="194">
        <f t="shared" si="3"/>
        <v>0.74619318024117276</v>
      </c>
      <c r="S18" s="186">
        <f t="shared" si="4"/>
        <v>4.1474709388429232E-2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topLeftCell="A4" zoomScaleNormal="100" workbookViewId="0">
      <selection activeCell="A87" sqref="A87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6" x14ac:dyDescent="0.25">
      <c r="A5" s="376"/>
      <c r="B5" s="370" t="s">
        <v>157</v>
      </c>
      <c r="C5" s="364"/>
      <c r="D5" s="370" t="str">
        <f>B5</f>
        <v>jan-set</v>
      </c>
      <c r="E5" s="364"/>
      <c r="F5" s="131" t="s">
        <v>152</v>
      </c>
      <c r="H5" s="359" t="str">
        <f>B5</f>
        <v>jan-set</v>
      </c>
      <c r="I5" s="364"/>
      <c r="J5" s="370" t="str">
        <f>B5</f>
        <v>jan-set</v>
      </c>
      <c r="K5" s="360"/>
      <c r="L5" s="131" t="str">
        <f>F5</f>
        <v>2025/2024</v>
      </c>
      <c r="N5" s="359" t="str">
        <f>B5</f>
        <v>jan-set</v>
      </c>
      <c r="O5" s="360"/>
      <c r="P5" s="131" t="str">
        <f>F5</f>
        <v>2025/2024</v>
      </c>
    </row>
    <row r="6" spans="1:16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167</v>
      </c>
      <c r="B7" s="39">
        <v>240870.06999999998</v>
      </c>
      <c r="C7" s="147">
        <v>272289.74000000011</v>
      </c>
      <c r="D7" s="247">
        <f>B7/$B$33</f>
        <v>0.26211356161701832</v>
      </c>
      <c r="E7" s="246">
        <f>C7/$C$33</f>
        <v>0.28626201429805953</v>
      </c>
      <c r="F7" s="52">
        <f>(C7-B7)/B7</f>
        <v>0.1304423999212527</v>
      </c>
      <c r="H7" s="39">
        <v>21651.444999999992</v>
      </c>
      <c r="I7" s="147">
        <v>25648.439999999995</v>
      </c>
      <c r="J7" s="247">
        <f>H7/$H$33</f>
        <v>0.18352600016901924</v>
      </c>
      <c r="K7" s="246">
        <f>I7/$I$33</f>
        <v>0.21466836014733509</v>
      </c>
      <c r="L7" s="52">
        <f>(I7-H7)/H7</f>
        <v>0.18460638539367713</v>
      </c>
      <c r="N7" s="27">
        <f t="shared" ref="N7:N33" si="0">(H7/B7)*10</f>
        <v>0.89888482201213271</v>
      </c>
      <c r="O7" s="151">
        <f t="shared" ref="O7:O33" si="1">(I7/C7)*10</f>
        <v>0.94195396418535582</v>
      </c>
      <c r="P7" s="61">
        <f>(O7-N7)/N7</f>
        <v>4.7913971977871242E-2</v>
      </c>
    </row>
    <row r="8" spans="1:16" ht="20.100000000000001" customHeight="1" x14ac:dyDescent="0.25">
      <c r="A8" s="8" t="s">
        <v>163</v>
      </c>
      <c r="B8" s="19">
        <v>63624.509999999973</v>
      </c>
      <c r="C8" s="140">
        <v>66935.209999999992</v>
      </c>
      <c r="D8" s="247">
        <f t="shared" ref="D8:D32" si="2">B8/$B$33</f>
        <v>6.9235861982510291E-2</v>
      </c>
      <c r="E8" s="215">
        <f t="shared" ref="E8:E32" si="3">C8/$C$33</f>
        <v>7.0369923016796773E-2</v>
      </c>
      <c r="F8" s="52">
        <f t="shared" ref="F8:F33" si="4">(C8-B8)/B8</f>
        <v>5.2034978344037863E-2</v>
      </c>
      <c r="H8" s="19">
        <v>9485.4839999999967</v>
      </c>
      <c r="I8" s="140">
        <v>9859.9750000000004</v>
      </c>
      <c r="J8" s="247">
        <f t="shared" ref="J8:J32" si="5">H8/$H$33</f>
        <v>8.04026215426836E-2</v>
      </c>
      <c r="K8" s="215">
        <f t="shared" ref="K8:K32" si="6">I8/$I$33</f>
        <v>8.2524499125238057E-2</v>
      </c>
      <c r="L8" s="52">
        <f t="shared" ref="L8:L33" si="7">(I8-H8)/H8</f>
        <v>3.9480431362279855E-2</v>
      </c>
      <c r="N8" s="27">
        <f t="shared" si="0"/>
        <v>1.490853760602636</v>
      </c>
      <c r="O8" s="152">
        <f t="shared" si="1"/>
        <v>1.4730625331570635</v>
      </c>
      <c r="P8" s="52">
        <f t="shared" ref="P8:P71" si="8">(O8-N8)/N8</f>
        <v>-1.1933583236481143E-2</v>
      </c>
    </row>
    <row r="9" spans="1:16" ht="20.100000000000001" customHeight="1" x14ac:dyDescent="0.25">
      <c r="A9" s="8" t="s">
        <v>173</v>
      </c>
      <c r="B9" s="19">
        <v>137064.65</v>
      </c>
      <c r="C9" s="140">
        <v>145089.49000000002</v>
      </c>
      <c r="D9" s="247">
        <f t="shared" si="2"/>
        <v>0.14915304165141832</v>
      </c>
      <c r="E9" s="215">
        <f t="shared" si="3"/>
        <v>0.15253461133305338</v>
      </c>
      <c r="F9" s="52">
        <f t="shared" si="4"/>
        <v>5.8547845852304194E-2</v>
      </c>
      <c r="H9" s="19">
        <v>7902.4510000000009</v>
      </c>
      <c r="I9" s="140">
        <v>9796.9630000000016</v>
      </c>
      <c r="J9" s="247">
        <f t="shared" si="5"/>
        <v>6.6984223157469019E-2</v>
      </c>
      <c r="K9" s="215">
        <f t="shared" si="6"/>
        <v>8.1997110999114067E-2</v>
      </c>
      <c r="L9" s="52">
        <f t="shared" si="7"/>
        <v>0.23973726632408102</v>
      </c>
      <c r="N9" s="27">
        <f t="shared" si="0"/>
        <v>0.57654916858577332</v>
      </c>
      <c r="O9" s="152">
        <f t="shared" si="1"/>
        <v>0.67523588372941423</v>
      </c>
      <c r="P9" s="52">
        <f t="shared" si="8"/>
        <v>0.17116790816941274</v>
      </c>
    </row>
    <row r="10" spans="1:16" ht="20.100000000000001" customHeight="1" x14ac:dyDescent="0.25">
      <c r="A10" s="8" t="s">
        <v>165</v>
      </c>
      <c r="B10" s="19">
        <v>51418.929999999986</v>
      </c>
      <c r="C10" s="140">
        <v>45104.509999999995</v>
      </c>
      <c r="D10" s="247">
        <f t="shared" si="2"/>
        <v>5.5953813094487617E-2</v>
      </c>
      <c r="E10" s="215">
        <f t="shared" si="3"/>
        <v>4.7419002590868696E-2</v>
      </c>
      <c r="F10" s="52">
        <f t="shared" si="4"/>
        <v>-0.12280341111726738</v>
      </c>
      <c r="H10" s="19">
        <v>9799.8950000000004</v>
      </c>
      <c r="I10" s="140">
        <v>8287.2649999999976</v>
      </c>
      <c r="J10" s="247">
        <f t="shared" si="5"/>
        <v>8.3067690467143018E-2</v>
      </c>
      <c r="K10" s="215">
        <f t="shared" si="6"/>
        <v>6.9361473354964467E-2</v>
      </c>
      <c r="L10" s="52">
        <f t="shared" si="7"/>
        <v>-0.15435165376771923</v>
      </c>
      <c r="N10" s="27">
        <f t="shared" si="0"/>
        <v>1.905892440780079</v>
      </c>
      <c r="O10" s="152">
        <f t="shared" si="1"/>
        <v>1.837347307397863</v>
      </c>
      <c r="P10" s="52">
        <f t="shared" si="8"/>
        <v>-3.5964848758285956E-2</v>
      </c>
    </row>
    <row r="11" spans="1:16" ht="20.100000000000001" customHeight="1" x14ac:dyDescent="0.25">
      <c r="A11" s="8" t="s">
        <v>164</v>
      </c>
      <c r="B11" s="19">
        <v>22879.10999999999</v>
      </c>
      <c r="C11" s="140">
        <v>20265.789999999994</v>
      </c>
      <c r="D11" s="247">
        <f t="shared" si="2"/>
        <v>2.4896928907470892E-2</v>
      </c>
      <c r="E11" s="215">
        <f t="shared" si="3"/>
        <v>2.1305708642350856E-2</v>
      </c>
      <c r="F11" s="52">
        <f t="shared" si="4"/>
        <v>-0.1142229745824902</v>
      </c>
      <c r="H11" s="19">
        <v>7036.0310000000018</v>
      </c>
      <c r="I11" s="140">
        <v>5395.4030000000002</v>
      </c>
      <c r="J11" s="247">
        <f t="shared" si="5"/>
        <v>5.9640113003784523E-2</v>
      </c>
      <c r="K11" s="215">
        <f t="shared" si="6"/>
        <v>4.5157612484190555E-2</v>
      </c>
      <c r="L11" s="52">
        <f t="shared" si="7"/>
        <v>-0.2331752091484533</v>
      </c>
      <c r="N11" s="27">
        <f t="shared" si="0"/>
        <v>3.0753079993059189</v>
      </c>
      <c r="O11" s="152">
        <f t="shared" si="1"/>
        <v>2.6623205905123863</v>
      </c>
      <c r="P11" s="52">
        <f t="shared" si="8"/>
        <v>-0.13429139744270874</v>
      </c>
    </row>
    <row r="12" spans="1:16" ht="20.100000000000001" customHeight="1" x14ac:dyDescent="0.25">
      <c r="A12" s="8" t="s">
        <v>184</v>
      </c>
      <c r="B12" s="19">
        <v>63707.46</v>
      </c>
      <c r="C12" s="140">
        <v>73814.52999999997</v>
      </c>
      <c r="D12" s="247">
        <f t="shared" si="2"/>
        <v>6.9326127742536589E-2</v>
      </c>
      <c r="E12" s="215">
        <f t="shared" si="3"/>
        <v>7.7602248407393271E-2</v>
      </c>
      <c r="F12" s="52">
        <f t="shared" si="4"/>
        <v>0.15864813948005416</v>
      </c>
      <c r="H12" s="19">
        <v>4697.1720000000005</v>
      </c>
      <c r="I12" s="140">
        <v>5310.2630000000008</v>
      </c>
      <c r="J12" s="247">
        <f t="shared" si="5"/>
        <v>3.9815041872074255E-2</v>
      </c>
      <c r="K12" s="215">
        <f t="shared" si="6"/>
        <v>4.444502083405729E-2</v>
      </c>
      <c r="L12" s="52">
        <f t="shared" si="7"/>
        <v>0.13052342984246698</v>
      </c>
      <c r="N12" s="27">
        <f t="shared" si="0"/>
        <v>0.73730329226749913</v>
      </c>
      <c r="O12" s="152">
        <f t="shared" si="1"/>
        <v>0.71940619279158224</v>
      </c>
      <c r="P12" s="52">
        <f t="shared" si="8"/>
        <v>-2.427372787238781E-2</v>
      </c>
    </row>
    <row r="13" spans="1:16" ht="20.100000000000001" customHeight="1" x14ac:dyDescent="0.25">
      <c r="A13" s="8" t="s">
        <v>166</v>
      </c>
      <c r="B13" s="19">
        <v>24325.450000000004</v>
      </c>
      <c r="C13" s="140">
        <v>22643.239999999991</v>
      </c>
      <c r="D13" s="247">
        <f t="shared" si="2"/>
        <v>2.6470828598325644E-2</v>
      </c>
      <c r="E13" s="215">
        <f t="shared" si="3"/>
        <v>2.3805155099249749E-2</v>
      </c>
      <c r="F13" s="52">
        <f t="shared" si="4"/>
        <v>-6.9154321913880865E-2</v>
      </c>
      <c r="H13" s="19">
        <v>5104.405999999999</v>
      </c>
      <c r="I13" s="140">
        <v>4750.7959999999994</v>
      </c>
      <c r="J13" s="247">
        <f t="shared" si="5"/>
        <v>4.3266914352309643E-2</v>
      </c>
      <c r="K13" s="215">
        <f t="shared" si="6"/>
        <v>3.9762480163102278E-2</v>
      </c>
      <c r="L13" s="52">
        <f t="shared" si="7"/>
        <v>-6.9275445566046229E-2</v>
      </c>
      <c r="N13" s="27">
        <f t="shared" si="0"/>
        <v>2.098380913816599</v>
      </c>
      <c r="O13" s="152">
        <f t="shared" si="1"/>
        <v>2.0981078679552931</v>
      </c>
      <c r="P13" s="52">
        <f t="shared" si="8"/>
        <v>-1.3012216204788464E-4</v>
      </c>
    </row>
    <row r="14" spans="1:16" ht="20.100000000000001" customHeight="1" x14ac:dyDescent="0.25">
      <c r="A14" s="8" t="s">
        <v>170</v>
      </c>
      <c r="B14" s="19">
        <v>56584.709999999977</v>
      </c>
      <c r="C14" s="140">
        <v>52777.640000000036</v>
      </c>
      <c r="D14" s="247">
        <f t="shared" si="2"/>
        <v>6.1575188113517414E-2</v>
      </c>
      <c r="E14" s="215">
        <f t="shared" si="3"/>
        <v>5.548587154366464E-2</v>
      </c>
      <c r="F14" s="52">
        <f t="shared" si="4"/>
        <v>-6.7280896199696752E-2</v>
      </c>
      <c r="H14" s="19">
        <v>4870.8689999999988</v>
      </c>
      <c r="I14" s="140">
        <v>4513.9820000000009</v>
      </c>
      <c r="J14" s="247">
        <f t="shared" si="5"/>
        <v>4.1287364650131692E-2</v>
      </c>
      <c r="K14" s="215">
        <f t="shared" si="6"/>
        <v>3.7780430843926113E-2</v>
      </c>
      <c r="L14" s="52">
        <f t="shared" si="7"/>
        <v>-7.3269677340942238E-2</v>
      </c>
      <c r="N14" s="27">
        <f t="shared" si="0"/>
        <v>0.86081010223433163</v>
      </c>
      <c r="O14" s="152">
        <f t="shared" si="1"/>
        <v>0.85528303273886397</v>
      </c>
      <c r="P14" s="52">
        <f t="shared" si="8"/>
        <v>-6.4207767556648298E-3</v>
      </c>
    </row>
    <row r="15" spans="1:16" ht="20.100000000000001" customHeight="1" x14ac:dyDescent="0.25">
      <c r="A15" s="8" t="s">
        <v>175</v>
      </c>
      <c r="B15" s="19">
        <v>22616.49</v>
      </c>
      <c r="C15" s="140">
        <v>20266.78</v>
      </c>
      <c r="D15" s="247">
        <f t="shared" si="2"/>
        <v>2.461114718476928E-2</v>
      </c>
      <c r="E15" s="215">
        <f t="shared" si="3"/>
        <v>2.1306749443205698E-2</v>
      </c>
      <c r="F15" s="52">
        <f t="shared" si="4"/>
        <v>-0.10389366342876381</v>
      </c>
      <c r="H15" s="19">
        <v>4479.0119999999979</v>
      </c>
      <c r="I15" s="140">
        <v>3779.3889999999992</v>
      </c>
      <c r="J15" s="247">
        <f t="shared" si="5"/>
        <v>3.7965833553790018E-2</v>
      </c>
      <c r="K15" s="215">
        <f t="shared" si="6"/>
        <v>3.16321475687752E-2</v>
      </c>
      <c r="L15" s="52">
        <f t="shared" si="7"/>
        <v>-0.15620029595812626</v>
      </c>
      <c r="N15" s="27">
        <f t="shared" si="0"/>
        <v>1.9804187121874339</v>
      </c>
      <c r="O15" s="152">
        <f t="shared" si="1"/>
        <v>1.8648196704163165</v>
      </c>
      <c r="P15" s="52">
        <f t="shared" si="8"/>
        <v>-5.8371010665433841E-2</v>
      </c>
    </row>
    <row r="16" spans="1:16" ht="20.100000000000001" customHeight="1" x14ac:dyDescent="0.25">
      <c r="A16" s="8" t="s">
        <v>182</v>
      </c>
      <c r="B16" s="19">
        <v>14546.429999999997</v>
      </c>
      <c r="C16" s="140">
        <v>12250.789999999999</v>
      </c>
      <c r="D16" s="247">
        <f t="shared" si="2"/>
        <v>1.5829349724158934E-2</v>
      </c>
      <c r="E16" s="215">
        <f t="shared" si="3"/>
        <v>1.2879426974158201E-2</v>
      </c>
      <c r="F16" s="52">
        <f t="shared" si="4"/>
        <v>-0.15781466655392409</v>
      </c>
      <c r="H16" s="19">
        <v>4412.0110000000004</v>
      </c>
      <c r="I16" s="140">
        <v>3674.7499999999991</v>
      </c>
      <c r="J16" s="247">
        <f t="shared" si="5"/>
        <v>3.7397907231213209E-2</v>
      </c>
      <c r="K16" s="215">
        <f t="shared" si="6"/>
        <v>3.0756356193648405E-2</v>
      </c>
      <c r="L16" s="52">
        <f t="shared" si="7"/>
        <v>-0.16710316452066898</v>
      </c>
      <c r="N16" s="27">
        <f t="shared" si="0"/>
        <v>3.03305415830551</v>
      </c>
      <c r="O16" s="152">
        <f t="shared" si="1"/>
        <v>2.999602474615922</v>
      </c>
      <c r="P16" s="52">
        <f t="shared" si="8"/>
        <v>-1.1029042655893937E-2</v>
      </c>
    </row>
    <row r="17" spans="1:16" ht="20.100000000000001" customHeight="1" x14ac:dyDescent="0.25">
      <c r="A17" s="8" t="s">
        <v>189</v>
      </c>
      <c r="B17" s="19">
        <v>7110.83</v>
      </c>
      <c r="C17" s="140">
        <v>9394.4500000000025</v>
      </c>
      <c r="D17" s="247">
        <f t="shared" si="2"/>
        <v>7.7379683468068172E-3</v>
      </c>
      <c r="E17" s="215">
        <f t="shared" si="3"/>
        <v>9.8765167582972654E-3</v>
      </c>
      <c r="F17" s="52">
        <f t="shared" si="4"/>
        <v>0.32114675783277097</v>
      </c>
      <c r="H17" s="19">
        <v>2216.0730000000003</v>
      </c>
      <c r="I17" s="140">
        <v>3004.5110000000004</v>
      </c>
      <c r="J17" s="247">
        <f t="shared" si="5"/>
        <v>1.8784289629286136E-2</v>
      </c>
      <c r="K17" s="215">
        <f t="shared" si="6"/>
        <v>2.514669310939106E-2</v>
      </c>
      <c r="L17" s="52">
        <f t="shared" si="7"/>
        <v>0.35578160105736589</v>
      </c>
      <c r="N17" s="27">
        <f t="shared" si="0"/>
        <v>3.1164758544361209</v>
      </c>
      <c r="O17" s="152">
        <f t="shared" si="1"/>
        <v>3.1981765829825055</v>
      </c>
      <c r="P17" s="52">
        <f t="shared" si="8"/>
        <v>2.6215742512520498E-2</v>
      </c>
    </row>
    <row r="18" spans="1:16" ht="20.100000000000001" customHeight="1" x14ac:dyDescent="0.25">
      <c r="A18" s="8" t="s">
        <v>176</v>
      </c>
      <c r="B18" s="19">
        <v>14660.249999999998</v>
      </c>
      <c r="C18" s="140">
        <v>16714.490000000002</v>
      </c>
      <c r="D18" s="247">
        <f t="shared" si="2"/>
        <v>1.595320805816967E-2</v>
      </c>
      <c r="E18" s="215">
        <f t="shared" si="3"/>
        <v>1.7572177252674934E-2</v>
      </c>
      <c r="F18" s="52">
        <f t="shared" si="4"/>
        <v>0.14012312204771429</v>
      </c>
      <c r="H18" s="19">
        <v>2640.7689999999998</v>
      </c>
      <c r="I18" s="140">
        <v>2920.7910000000002</v>
      </c>
      <c r="J18" s="247">
        <f t="shared" si="5"/>
        <v>2.2384176757733298E-2</v>
      </c>
      <c r="K18" s="215">
        <f t="shared" si="6"/>
        <v>2.444598635640589E-2</v>
      </c>
      <c r="L18" s="52">
        <f t="shared" si="7"/>
        <v>0.10603805179476146</v>
      </c>
      <c r="N18" s="27">
        <f t="shared" si="0"/>
        <v>1.8013123923534731</v>
      </c>
      <c r="O18" s="152">
        <f t="shared" si="1"/>
        <v>1.747460437022009</v>
      </c>
      <c r="P18" s="52">
        <f t="shared" si="8"/>
        <v>-2.9895955615508039E-2</v>
      </c>
    </row>
    <row r="19" spans="1:16" ht="20.100000000000001" customHeight="1" x14ac:dyDescent="0.25">
      <c r="A19" s="8" t="s">
        <v>198</v>
      </c>
      <c r="B19" s="19">
        <v>18153.449999999997</v>
      </c>
      <c r="C19" s="140">
        <v>28102.85</v>
      </c>
      <c r="D19" s="247">
        <f t="shared" si="2"/>
        <v>1.9754490191066332E-2</v>
      </c>
      <c r="E19" s="215">
        <f t="shared" si="3"/>
        <v>2.9544919498311683E-2</v>
      </c>
      <c r="F19" s="52">
        <f t="shared" si="4"/>
        <v>0.54807212954011508</v>
      </c>
      <c r="H19" s="19">
        <v>1760.0160000000005</v>
      </c>
      <c r="I19" s="140">
        <v>2671.08</v>
      </c>
      <c r="J19" s="247">
        <f t="shared" si="5"/>
        <v>1.4918574566892729E-2</v>
      </c>
      <c r="K19" s="215">
        <f t="shared" si="6"/>
        <v>2.2355993714328976E-2</v>
      </c>
      <c r="L19" s="52">
        <f t="shared" si="7"/>
        <v>0.5176452941336892</v>
      </c>
      <c r="N19" s="27">
        <f t="shared" si="0"/>
        <v>0.96952149591400028</v>
      </c>
      <c r="O19" s="152">
        <f t="shared" si="1"/>
        <v>0.95046587801593085</v>
      </c>
      <c r="P19" s="52">
        <f t="shared" si="8"/>
        <v>-1.9654662612823302E-2</v>
      </c>
    </row>
    <row r="20" spans="1:16" ht="20.100000000000001" customHeight="1" x14ac:dyDescent="0.25">
      <c r="A20" s="8" t="s">
        <v>181</v>
      </c>
      <c r="B20" s="19">
        <v>17864.28</v>
      </c>
      <c r="C20" s="140">
        <v>19370.810000000005</v>
      </c>
      <c r="D20" s="247">
        <f t="shared" si="2"/>
        <v>1.9439816895987401E-2</v>
      </c>
      <c r="E20" s="215">
        <f t="shared" si="3"/>
        <v>2.0364803643299206E-2</v>
      </c>
      <c r="F20" s="52">
        <f t="shared" si="4"/>
        <v>8.4331974196553472E-2</v>
      </c>
      <c r="H20" s="19">
        <v>2416.4</v>
      </c>
      <c r="I20" s="140">
        <v>2568.5090000000005</v>
      </c>
      <c r="J20" s="247">
        <f t="shared" si="5"/>
        <v>2.0482338560240124E-2</v>
      </c>
      <c r="K20" s="215">
        <f t="shared" si="6"/>
        <v>2.1497510766879845E-2</v>
      </c>
      <c r="L20" s="52">
        <f t="shared" si="7"/>
        <v>6.2948601224962902E-2</v>
      </c>
      <c r="N20" s="27">
        <f t="shared" si="0"/>
        <v>1.3526433754956821</v>
      </c>
      <c r="O20" s="152">
        <f t="shared" si="1"/>
        <v>1.3259688159658785</v>
      </c>
      <c r="P20" s="52">
        <f t="shared" si="8"/>
        <v>-1.9720319496651272E-2</v>
      </c>
    </row>
    <row r="21" spans="1:16" ht="20.100000000000001" customHeight="1" x14ac:dyDescent="0.25">
      <c r="A21" s="8" t="s">
        <v>169</v>
      </c>
      <c r="B21" s="19">
        <v>10928.689999999995</v>
      </c>
      <c r="C21" s="140">
        <v>10750.480000000007</v>
      </c>
      <c r="D21" s="247">
        <f t="shared" si="2"/>
        <v>1.1892543808818965E-2</v>
      </c>
      <c r="E21" s="215">
        <f t="shared" si="3"/>
        <v>1.1302130074644031E-2</v>
      </c>
      <c r="F21" s="52">
        <f t="shared" si="4"/>
        <v>-1.630662046411677E-2</v>
      </c>
      <c r="H21" s="19">
        <v>2322.2720000000004</v>
      </c>
      <c r="I21" s="140">
        <v>2413.5529999999999</v>
      </c>
      <c r="J21" s="247">
        <f t="shared" si="5"/>
        <v>1.9684473321042031E-2</v>
      </c>
      <c r="K21" s="215">
        <f t="shared" si="6"/>
        <v>2.0200583920062236E-2</v>
      </c>
      <c r="L21" s="52">
        <f t="shared" si="7"/>
        <v>3.9306765099006269E-2</v>
      </c>
      <c r="N21" s="27">
        <f t="shared" si="0"/>
        <v>2.1249317164271302</v>
      </c>
      <c r="O21" s="152">
        <f t="shared" si="1"/>
        <v>2.2450653366175262</v>
      </c>
      <c r="P21" s="52">
        <f t="shared" si="8"/>
        <v>5.6535284998423002E-2</v>
      </c>
    </row>
    <row r="22" spans="1:16" ht="20.100000000000001" customHeight="1" x14ac:dyDescent="0.25">
      <c r="A22" s="8" t="s">
        <v>168</v>
      </c>
      <c r="B22" s="19">
        <v>10582.789999999999</v>
      </c>
      <c r="C22" s="140">
        <v>9851.4300000000021</v>
      </c>
      <c r="D22" s="247">
        <f t="shared" si="2"/>
        <v>1.1516137221801634E-2</v>
      </c>
      <c r="E22" s="215">
        <f t="shared" si="3"/>
        <v>1.0356946227633595E-2</v>
      </c>
      <c r="F22" s="52">
        <f t="shared" si="4"/>
        <v>-6.9108429818601422E-2</v>
      </c>
      <c r="H22" s="19">
        <v>2205.643</v>
      </c>
      <c r="I22" s="140">
        <v>2259.8129999999992</v>
      </c>
      <c r="J22" s="247">
        <f t="shared" si="5"/>
        <v>1.8695880925767135E-2</v>
      </c>
      <c r="K22" s="215">
        <f t="shared" si="6"/>
        <v>1.8913834562633427E-2</v>
      </c>
      <c r="L22" s="52">
        <f t="shared" si="7"/>
        <v>2.4559731561272228E-2</v>
      </c>
      <c r="N22" s="27">
        <f t="shared" si="0"/>
        <v>2.084179124786564</v>
      </c>
      <c r="O22" s="152">
        <f t="shared" si="1"/>
        <v>2.2938933738553677</v>
      </c>
      <c r="P22" s="52">
        <f t="shared" si="8"/>
        <v>0.10062198904822066</v>
      </c>
    </row>
    <row r="23" spans="1:16" ht="20.100000000000001" customHeight="1" x14ac:dyDescent="0.25">
      <c r="A23" s="8" t="s">
        <v>171</v>
      </c>
      <c r="B23" s="19">
        <v>10406.370000000003</v>
      </c>
      <c r="C23" s="140">
        <v>9940.8600000000042</v>
      </c>
      <c r="D23" s="247">
        <f t="shared" si="2"/>
        <v>1.1324157892279816E-2</v>
      </c>
      <c r="E23" s="215">
        <f t="shared" si="3"/>
        <v>1.0450965238187117E-2</v>
      </c>
      <c r="F23" s="52">
        <f t="shared" si="4"/>
        <v>-4.4733177851642623E-2</v>
      </c>
      <c r="H23" s="19">
        <v>2342.6660000000006</v>
      </c>
      <c r="I23" s="140">
        <v>2197.9809999999993</v>
      </c>
      <c r="J23" s="247">
        <f t="shared" si="5"/>
        <v>1.9857340732313981E-2</v>
      </c>
      <c r="K23" s="215">
        <f t="shared" si="6"/>
        <v>1.8396322618646578E-2</v>
      </c>
      <c r="L23" s="52">
        <f t="shared" si="7"/>
        <v>-6.1760831462957702E-2</v>
      </c>
      <c r="N23" s="27">
        <f t="shared" si="0"/>
        <v>2.2511846109642462</v>
      </c>
      <c r="O23" s="152">
        <f t="shared" si="1"/>
        <v>2.2110571922348754</v>
      </c>
      <c r="P23" s="52">
        <f t="shared" si="8"/>
        <v>-1.7825023560454709E-2</v>
      </c>
    </row>
    <row r="24" spans="1:16" ht="20.100000000000001" customHeight="1" x14ac:dyDescent="0.25">
      <c r="A24" s="8" t="s">
        <v>177</v>
      </c>
      <c r="B24" s="19">
        <v>14304.2</v>
      </c>
      <c r="C24" s="140">
        <v>12480.449999999999</v>
      </c>
      <c r="D24" s="247">
        <f t="shared" si="2"/>
        <v>1.5565756293765156E-2</v>
      </c>
      <c r="E24" s="215">
        <f t="shared" si="3"/>
        <v>1.3120871746200262E-2</v>
      </c>
      <c r="F24" s="52">
        <f t="shared" si="4"/>
        <v>-0.12749751821143451</v>
      </c>
      <c r="H24" s="19">
        <v>2474.4669999999987</v>
      </c>
      <c r="I24" s="140">
        <v>2121.8750000000005</v>
      </c>
      <c r="J24" s="247">
        <f t="shared" si="5"/>
        <v>2.0974536852400957E-2</v>
      </c>
      <c r="K24" s="215">
        <f t="shared" si="6"/>
        <v>1.7759342349383696E-2</v>
      </c>
      <c r="L24" s="52">
        <f t="shared" si="7"/>
        <v>-0.14249210031897716</v>
      </c>
      <c r="N24" s="27">
        <f t="shared" si="0"/>
        <v>1.7298884243788528</v>
      </c>
      <c r="O24" s="152">
        <f t="shared" si="1"/>
        <v>1.7001590487522491</v>
      </c>
      <c r="P24" s="52">
        <f t="shared" si="8"/>
        <v>-1.7185718574467355E-2</v>
      </c>
    </row>
    <row r="25" spans="1:16" ht="20.100000000000001" customHeight="1" x14ac:dyDescent="0.25">
      <c r="A25" s="8" t="s">
        <v>172</v>
      </c>
      <c r="B25" s="19">
        <v>20608.060000000005</v>
      </c>
      <c r="C25" s="140">
        <v>13244.329999999998</v>
      </c>
      <c r="D25" s="247">
        <f t="shared" si="2"/>
        <v>2.2425584069524336E-2</v>
      </c>
      <c r="E25" s="215">
        <f t="shared" si="3"/>
        <v>1.3923949480535758E-2</v>
      </c>
      <c r="F25" s="52">
        <f t="shared" si="4"/>
        <v>-0.35732281447161962</v>
      </c>
      <c r="H25" s="19">
        <v>3126.8729999999987</v>
      </c>
      <c r="I25" s="140">
        <v>2113.0840000000003</v>
      </c>
      <c r="J25" s="247">
        <f t="shared" si="5"/>
        <v>2.6504581783178979E-2</v>
      </c>
      <c r="K25" s="215">
        <f t="shared" si="6"/>
        <v>1.7685764792461901E-2</v>
      </c>
      <c r="L25" s="52">
        <f t="shared" si="7"/>
        <v>-0.32421815660565645</v>
      </c>
      <c r="N25" s="27">
        <f t="shared" si="0"/>
        <v>1.5173058502352954</v>
      </c>
      <c r="O25" s="152">
        <f t="shared" si="1"/>
        <v>1.5954631151594687</v>
      </c>
      <c r="P25" s="52">
        <f t="shared" si="8"/>
        <v>5.151055399414238E-2</v>
      </c>
    </row>
    <row r="26" spans="1:16" ht="20.100000000000001" customHeight="1" x14ac:dyDescent="0.25">
      <c r="A26" s="8" t="s">
        <v>202</v>
      </c>
      <c r="B26" s="19">
        <v>6260.56</v>
      </c>
      <c r="C26" s="140">
        <v>5057.71</v>
      </c>
      <c r="D26" s="247">
        <f t="shared" si="2"/>
        <v>6.8127089402059806E-3</v>
      </c>
      <c r="E26" s="215">
        <f t="shared" si="3"/>
        <v>5.3172413045582921E-3</v>
      </c>
      <c r="F26" s="52">
        <f t="shared" si="4"/>
        <v>-0.19213137482908882</v>
      </c>
      <c r="H26" s="19">
        <v>1172.0459999999998</v>
      </c>
      <c r="I26" s="140">
        <v>1127.5469999999998</v>
      </c>
      <c r="J26" s="247">
        <f t="shared" si="5"/>
        <v>9.9347140292067506E-3</v>
      </c>
      <c r="K26" s="215">
        <f t="shared" si="6"/>
        <v>9.4371691018653465E-3</v>
      </c>
      <c r="L26" s="52">
        <f t="shared" si="7"/>
        <v>-3.7966939864135053E-2</v>
      </c>
      <c r="N26" s="27">
        <f t="shared" si="0"/>
        <v>1.8721104821293939</v>
      </c>
      <c r="O26" s="152">
        <f t="shared" si="1"/>
        <v>2.2293626957654746</v>
      </c>
      <c r="P26" s="52">
        <f t="shared" si="8"/>
        <v>0.19082859534536203</v>
      </c>
    </row>
    <row r="27" spans="1:16" ht="20.100000000000001" customHeight="1" x14ac:dyDescent="0.25">
      <c r="A27" s="8" t="s">
        <v>206</v>
      </c>
      <c r="B27" s="19">
        <v>22994.579999999998</v>
      </c>
      <c r="C27" s="140">
        <v>21796.2</v>
      </c>
      <c r="D27" s="247">
        <f t="shared" si="2"/>
        <v>2.5022582762928815E-2</v>
      </c>
      <c r="E27" s="215">
        <f t="shared" si="3"/>
        <v>2.2914650093108037E-2</v>
      </c>
      <c r="F27" s="52">
        <f t="shared" si="4"/>
        <v>-5.2115759452879655E-2</v>
      </c>
      <c r="H27" s="19">
        <v>842.95900000000006</v>
      </c>
      <c r="I27" s="140">
        <v>1069.8910000000001</v>
      </c>
      <c r="J27" s="247">
        <f t="shared" si="5"/>
        <v>7.145245667274233E-3</v>
      </c>
      <c r="K27" s="215">
        <f t="shared" si="6"/>
        <v>8.95460879906897E-3</v>
      </c>
      <c r="L27" s="52">
        <f t="shared" si="7"/>
        <v>0.26920882273040564</v>
      </c>
      <c r="N27" s="27">
        <f t="shared" si="0"/>
        <v>0.36659030084480787</v>
      </c>
      <c r="O27" s="152">
        <f t="shared" si="1"/>
        <v>0.49086125104375994</v>
      </c>
      <c r="P27" s="52">
        <f t="shared" si="8"/>
        <v>0.33899137514704969</v>
      </c>
    </row>
    <row r="28" spans="1:16" ht="20.100000000000001" customHeight="1" x14ac:dyDescent="0.25">
      <c r="A28" s="8" t="s">
        <v>200</v>
      </c>
      <c r="B28" s="19">
        <v>3533.26</v>
      </c>
      <c r="C28" s="140">
        <v>3610.3</v>
      </c>
      <c r="D28" s="247">
        <f t="shared" si="2"/>
        <v>3.844875217244493E-3</v>
      </c>
      <c r="E28" s="215">
        <f t="shared" si="3"/>
        <v>3.7955589153681811E-3</v>
      </c>
      <c r="F28" s="52">
        <f t="shared" ref="F28:F29" si="9">(C28-B28)/B28</f>
        <v>2.1804226125447874E-2</v>
      </c>
      <c r="H28" s="19">
        <v>885.97199999999998</v>
      </c>
      <c r="I28" s="140">
        <v>880.89599999999996</v>
      </c>
      <c r="J28" s="247">
        <f t="shared" si="5"/>
        <v>7.5098404481431314E-3</v>
      </c>
      <c r="K28" s="215">
        <f t="shared" si="6"/>
        <v>7.3727875761780016E-3</v>
      </c>
      <c r="L28" s="52">
        <f t="shared" ref="L28" si="10">(I28-H28)/H28</f>
        <v>-5.729300700247888E-3</v>
      </c>
      <c r="N28" s="27">
        <f t="shared" si="0"/>
        <v>2.5075199673955497</v>
      </c>
      <c r="O28" s="152">
        <f t="shared" si="1"/>
        <v>2.4399523585297618</v>
      </c>
      <c r="P28" s="52">
        <f t="shared" ref="P28" si="11">(O28-N28)/N28</f>
        <v>-2.694599035873977E-2</v>
      </c>
    </row>
    <row r="29" spans="1:16" ht="20.100000000000001" customHeight="1" x14ac:dyDescent="0.25">
      <c r="A29" s="8" t="s">
        <v>174</v>
      </c>
      <c r="B29" s="19">
        <v>5454.1399999999994</v>
      </c>
      <c r="C29" s="140">
        <v>3012.3100000000009</v>
      </c>
      <c r="D29" s="247">
        <f t="shared" si="2"/>
        <v>5.9351668763073977E-3</v>
      </c>
      <c r="E29" s="215">
        <f t="shared" si="3"/>
        <v>3.1668836596273793E-3</v>
      </c>
      <c r="F29" s="52">
        <f t="shared" si="9"/>
        <v>-0.4477021125236974</v>
      </c>
      <c r="H29" s="19">
        <v>1607.5029999999997</v>
      </c>
      <c r="I29" s="140">
        <v>744.08400000000006</v>
      </c>
      <c r="J29" s="247">
        <f t="shared" si="5"/>
        <v>1.3625815544860816E-2</v>
      </c>
      <c r="K29" s="215">
        <f t="shared" si="6"/>
        <v>6.2277195841879554E-3</v>
      </c>
      <c r="L29" s="52">
        <f t="shared" ref="L29:L32" si="12">(I29-H29)/H29</f>
        <v>-0.53711812668467795</v>
      </c>
      <c r="N29" s="27">
        <f t="shared" ref="N29:N30" si="13">(H29/B29)*10</f>
        <v>2.9473079165551304</v>
      </c>
      <c r="O29" s="152">
        <f t="shared" ref="O29:O30" si="14">(I29/C29)*10</f>
        <v>2.4701441750683024</v>
      </c>
      <c r="P29" s="52">
        <f t="shared" ref="P29:P30" si="15">(O29-N29)/N29</f>
        <v>-0.1618981643575762</v>
      </c>
    </row>
    <row r="30" spans="1:16" ht="20.100000000000001" customHeight="1" x14ac:dyDescent="0.25">
      <c r="A30" s="8" t="s">
        <v>183</v>
      </c>
      <c r="B30" s="19">
        <v>2656.6099999999997</v>
      </c>
      <c r="C30" s="140">
        <v>2646.73</v>
      </c>
      <c r="D30" s="247">
        <f t="shared" si="2"/>
        <v>2.8909092313851486E-3</v>
      </c>
      <c r="E30" s="215">
        <f t="shared" si="3"/>
        <v>2.7825442894142938E-3</v>
      </c>
      <c r="F30" s="52">
        <f t="shared" si="4"/>
        <v>-3.7190253744432398E-3</v>
      </c>
      <c r="H30" s="19">
        <v>590.64100000000008</v>
      </c>
      <c r="I30" s="140">
        <v>637.12900000000013</v>
      </c>
      <c r="J30" s="247">
        <f t="shared" si="5"/>
        <v>5.0065009640617398E-3</v>
      </c>
      <c r="K30" s="215">
        <f t="shared" si="6"/>
        <v>5.3325441092055307E-3</v>
      </c>
      <c r="L30" s="52">
        <f t="shared" si="12"/>
        <v>7.8707709082166746E-2</v>
      </c>
      <c r="N30" s="27">
        <f t="shared" si="13"/>
        <v>2.2232883260998042</v>
      </c>
      <c r="O30" s="152">
        <f t="shared" si="14"/>
        <v>2.4072308093383161</v>
      </c>
      <c r="P30" s="52">
        <f t="shared" si="15"/>
        <v>8.2734425885819488E-2</v>
      </c>
    </row>
    <row r="31" spans="1:16" ht="20.100000000000001" customHeight="1" x14ac:dyDescent="0.25">
      <c r="A31" s="8" t="s">
        <v>185</v>
      </c>
      <c r="B31" s="19">
        <v>3342.1399999999994</v>
      </c>
      <c r="C31" s="140">
        <v>4295.3999999999996</v>
      </c>
      <c r="D31" s="247">
        <f t="shared" si="2"/>
        <v>3.6368994239205457E-3</v>
      </c>
      <c r="E31" s="215">
        <f t="shared" si="3"/>
        <v>4.5158141331946046E-3</v>
      </c>
      <c r="F31" s="52">
        <f t="shared" si="4"/>
        <v>0.28522443703734746</v>
      </c>
      <c r="H31" s="19">
        <v>565.99900000000002</v>
      </c>
      <c r="I31" s="140">
        <v>630.73400000000004</v>
      </c>
      <c r="J31" s="247">
        <f t="shared" si="5"/>
        <v>4.7976258660641247E-3</v>
      </c>
      <c r="K31" s="215">
        <f t="shared" si="6"/>
        <v>5.2790202238096849E-3</v>
      </c>
      <c r="L31" s="52">
        <f t="shared" si="12"/>
        <v>0.11437299359186148</v>
      </c>
      <c r="N31" s="27">
        <f t="shared" ref="N31:N32" si="16">(H31/B31)*10</f>
        <v>1.6935227129922747</v>
      </c>
      <c r="O31" s="152">
        <f t="shared" ref="O31:O32" si="17">(I31/C31)*10</f>
        <v>1.4683940960096851</v>
      </c>
      <c r="P31" s="52">
        <f t="shared" ref="P31:P32" si="18">(O31-N31)/N31</f>
        <v>-0.13293510341223078</v>
      </c>
    </row>
    <row r="32" spans="1:16" ht="20.100000000000001" customHeight="1" thickBot="1" x14ac:dyDescent="0.3">
      <c r="A32" s="8" t="s">
        <v>17</v>
      </c>
      <c r="B32" s="19">
        <f>B33-SUM(B7:B31)</f>
        <v>52455.080000000075</v>
      </c>
      <c r="C32" s="140">
        <f>C33-SUM(C7:C31)</f>
        <v>49484.090000000433</v>
      </c>
      <c r="D32" s="247">
        <f t="shared" si="2"/>
        <v>5.7081346153574186E-2</v>
      </c>
      <c r="E32" s="215">
        <f t="shared" si="3"/>
        <v>5.2023316336144668E-2</v>
      </c>
      <c r="F32" s="52">
        <f t="shared" si="4"/>
        <v>-5.6638746904963969E-2</v>
      </c>
      <c r="H32" s="19">
        <f>H33-SUM(H7:H31)</f>
        <v>11365.734999999913</v>
      </c>
      <c r="I32" s="140">
        <f>I33-SUM(I7:I31)</f>
        <v>11100.664000000063</v>
      </c>
      <c r="J32" s="247">
        <f t="shared" si="5"/>
        <v>9.6340354351915666E-2</v>
      </c>
      <c r="K32" s="215">
        <f t="shared" si="6"/>
        <v>9.2908626701139377E-2</v>
      </c>
      <c r="L32" s="52">
        <f t="shared" si="12"/>
        <v>-2.3321940903940904E-2</v>
      </c>
      <c r="N32" s="27">
        <f t="shared" si="16"/>
        <v>2.1667558223149976</v>
      </c>
      <c r="O32" s="152">
        <f t="shared" si="17"/>
        <v>2.2432794055624679</v>
      </c>
      <c r="P32" s="52">
        <f t="shared" si="18"/>
        <v>3.5317123627576621E-2</v>
      </c>
    </row>
    <row r="33" spans="1:16" ht="26.25" customHeight="1" thickBot="1" x14ac:dyDescent="0.3">
      <c r="A33" s="12" t="s">
        <v>18</v>
      </c>
      <c r="B33" s="17">
        <v>918953.1</v>
      </c>
      <c r="C33" s="145">
        <v>951190.61000000045</v>
      </c>
      <c r="D33" s="243">
        <f>SUM(D7:D32)</f>
        <v>1</v>
      </c>
      <c r="E33" s="244">
        <f>SUM(E7:E32)</f>
        <v>0.99999999999999989</v>
      </c>
      <c r="F33" s="57">
        <f t="shared" si="4"/>
        <v>3.5080691277934069E-2</v>
      </c>
      <c r="G33" s="1"/>
      <c r="H33" s="17">
        <v>117974.8099999999</v>
      </c>
      <c r="I33" s="145">
        <v>119479.36800000006</v>
      </c>
      <c r="J33" s="243">
        <f>SUM(J7:J32)</f>
        <v>1</v>
      </c>
      <c r="K33" s="244">
        <f>SUM(K7:K32)</f>
        <v>0.99999999999999989</v>
      </c>
      <c r="L33" s="57">
        <f t="shared" si="7"/>
        <v>1.2753214012382524E-2</v>
      </c>
      <c r="N33" s="29">
        <f t="shared" si="0"/>
        <v>1.2837957671615658</v>
      </c>
      <c r="O33" s="146">
        <f t="shared" si="1"/>
        <v>1.2561033166633131</v>
      </c>
      <c r="P33" s="57">
        <f t="shared" si="8"/>
        <v>-2.157076009019716E-2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jan-set</v>
      </c>
      <c r="C37" s="364"/>
      <c r="D37" s="370" t="str">
        <f>B5</f>
        <v>jan-set</v>
      </c>
      <c r="E37" s="364"/>
      <c r="F37" s="131" t="str">
        <f>F5</f>
        <v>2025/2024</v>
      </c>
      <c r="H37" s="359" t="str">
        <f>B5</f>
        <v>jan-set</v>
      </c>
      <c r="I37" s="364"/>
      <c r="J37" s="370" t="str">
        <f>B5</f>
        <v>jan-set</v>
      </c>
      <c r="K37" s="360"/>
      <c r="L37" s="131" t="str">
        <f>L5</f>
        <v>2025/2024</v>
      </c>
      <c r="N37" s="359" t="str">
        <f>B5</f>
        <v>jan-set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163</v>
      </c>
      <c r="B39" s="39">
        <v>63624.509999999973</v>
      </c>
      <c r="C39" s="147">
        <v>66935.209999999992</v>
      </c>
      <c r="D39" s="247">
        <f t="shared" ref="D39:D61" si="19">B39/$B$62</f>
        <v>0.16932123603511517</v>
      </c>
      <c r="E39" s="246">
        <f t="shared" ref="E39:E61" si="20">C39/$C$62</f>
        <v>0.17672129392900432</v>
      </c>
      <c r="F39" s="52">
        <f>(C39-B39)/B39</f>
        <v>5.2034978344037863E-2</v>
      </c>
      <c r="H39" s="39">
        <v>9485.4839999999967</v>
      </c>
      <c r="I39" s="147">
        <v>9859.9750000000004</v>
      </c>
      <c r="J39" s="247">
        <f t="shared" ref="J39:J61" si="21">H39/$H$62</f>
        <v>0.20581350411821894</v>
      </c>
      <c r="K39" s="246">
        <f t="shared" ref="K39:K61" si="22">I39/$I$62</f>
        <v>0.2077824415383864</v>
      </c>
      <c r="L39" s="52">
        <f>(I39-H39)/H39</f>
        <v>3.9480431362279855E-2</v>
      </c>
      <c r="N39" s="27">
        <f t="shared" ref="N39:N62" si="23">(H39/B39)*10</f>
        <v>1.490853760602636</v>
      </c>
      <c r="O39" s="151">
        <f t="shared" ref="O39:O62" si="24">(I39/C39)*10</f>
        <v>1.4730625331570635</v>
      </c>
      <c r="P39" s="61">
        <f t="shared" si="8"/>
        <v>-1.1933583236481143E-2</v>
      </c>
    </row>
    <row r="40" spans="1:16" ht="20.100000000000001" customHeight="1" x14ac:dyDescent="0.25">
      <c r="A40" s="38" t="s">
        <v>173</v>
      </c>
      <c r="B40" s="19">
        <v>137064.65</v>
      </c>
      <c r="C40" s="140">
        <v>145089.49000000002</v>
      </c>
      <c r="D40" s="247">
        <f t="shared" si="19"/>
        <v>0.36476439590215243</v>
      </c>
      <c r="E40" s="215">
        <f t="shared" si="20"/>
        <v>0.38306300089742512</v>
      </c>
      <c r="F40" s="52">
        <f t="shared" ref="F40:F62" si="25">(C40-B40)/B40</f>
        <v>5.8547845852304194E-2</v>
      </c>
      <c r="H40" s="19">
        <v>7902.4510000000009</v>
      </c>
      <c r="I40" s="140">
        <v>9796.9630000000016</v>
      </c>
      <c r="J40" s="247">
        <f t="shared" si="21"/>
        <v>0.17146527593452524</v>
      </c>
      <c r="K40" s="215">
        <f t="shared" si="22"/>
        <v>0.2064545692865585</v>
      </c>
      <c r="L40" s="52">
        <f t="shared" ref="L40:L62" si="26">(I40-H40)/H40</f>
        <v>0.23973726632408102</v>
      </c>
      <c r="N40" s="27">
        <f t="shared" si="23"/>
        <v>0.57654916858577332</v>
      </c>
      <c r="O40" s="152">
        <f t="shared" si="24"/>
        <v>0.67523588372941423</v>
      </c>
      <c r="P40" s="52">
        <f t="shared" si="8"/>
        <v>0.17116790816941274</v>
      </c>
    </row>
    <row r="41" spans="1:16" ht="20.100000000000001" customHeight="1" x14ac:dyDescent="0.25">
      <c r="A41" s="38" t="s">
        <v>170</v>
      </c>
      <c r="B41" s="19">
        <v>56584.709999999977</v>
      </c>
      <c r="C41" s="140">
        <v>52777.640000000036</v>
      </c>
      <c r="D41" s="247">
        <f t="shared" si="19"/>
        <v>0.15058651198867451</v>
      </c>
      <c r="E41" s="215">
        <f t="shared" si="20"/>
        <v>0.13934269917610154</v>
      </c>
      <c r="F41" s="52">
        <f t="shared" si="25"/>
        <v>-6.7280896199696752E-2</v>
      </c>
      <c r="H41" s="19">
        <v>4870.8689999999988</v>
      </c>
      <c r="I41" s="140">
        <v>4513.9820000000009</v>
      </c>
      <c r="J41" s="247">
        <f t="shared" si="21"/>
        <v>0.10568681756152928</v>
      </c>
      <c r="K41" s="215">
        <f t="shared" si="22"/>
        <v>9.5124602346388157E-2</v>
      </c>
      <c r="L41" s="52">
        <f t="shared" si="26"/>
        <v>-7.3269677340942238E-2</v>
      </c>
      <c r="N41" s="27">
        <f t="shared" si="23"/>
        <v>0.86081010223433163</v>
      </c>
      <c r="O41" s="152">
        <f t="shared" si="24"/>
        <v>0.85528303273886397</v>
      </c>
      <c r="P41" s="52">
        <f t="shared" si="8"/>
        <v>-6.4207767556648298E-3</v>
      </c>
    </row>
    <row r="42" spans="1:16" ht="20.100000000000001" customHeight="1" x14ac:dyDescent="0.25">
      <c r="A42" s="38" t="s">
        <v>182</v>
      </c>
      <c r="B42" s="19">
        <v>14546.429999999997</v>
      </c>
      <c r="C42" s="140">
        <v>12250.789999999999</v>
      </c>
      <c r="D42" s="247">
        <f t="shared" si="19"/>
        <v>3.8711803163565123E-2</v>
      </c>
      <c r="E42" s="215">
        <f t="shared" si="20"/>
        <v>3.2344344037353541E-2</v>
      </c>
      <c r="F42" s="52">
        <f t="shared" si="25"/>
        <v>-0.15781466655392409</v>
      </c>
      <c r="H42" s="19">
        <v>4412.0110000000004</v>
      </c>
      <c r="I42" s="140">
        <v>3674.7499999999991</v>
      </c>
      <c r="J42" s="247">
        <f t="shared" si="21"/>
        <v>9.5730638955073638E-2</v>
      </c>
      <c r="K42" s="215">
        <f t="shared" si="22"/>
        <v>7.7439195032764807E-2</v>
      </c>
      <c r="L42" s="52">
        <f t="shared" si="26"/>
        <v>-0.16710316452066898</v>
      </c>
      <c r="N42" s="27">
        <f t="shared" si="23"/>
        <v>3.03305415830551</v>
      </c>
      <c r="O42" s="152">
        <f t="shared" si="24"/>
        <v>2.999602474615922</v>
      </c>
      <c r="P42" s="52">
        <f t="shared" si="8"/>
        <v>-1.1029042655893937E-2</v>
      </c>
    </row>
    <row r="43" spans="1:16" ht="20.100000000000001" customHeight="1" x14ac:dyDescent="0.25">
      <c r="A43" s="38" t="s">
        <v>189</v>
      </c>
      <c r="B43" s="19">
        <v>7110.83</v>
      </c>
      <c r="C43" s="140">
        <v>9394.4500000000025</v>
      </c>
      <c r="D43" s="247">
        <f t="shared" si="19"/>
        <v>1.8923753201959097E-2</v>
      </c>
      <c r="E43" s="215">
        <f t="shared" si="20"/>
        <v>2.4803079870091321E-2</v>
      </c>
      <c r="F43" s="52">
        <f t="shared" si="25"/>
        <v>0.32114675783277097</v>
      </c>
      <c r="H43" s="19">
        <v>2216.0730000000003</v>
      </c>
      <c r="I43" s="140">
        <v>3004.5110000000004</v>
      </c>
      <c r="J43" s="247">
        <f t="shared" si="21"/>
        <v>4.8083761409726061E-2</v>
      </c>
      <c r="K43" s="215">
        <f t="shared" si="22"/>
        <v>6.3315031854435627E-2</v>
      </c>
      <c r="L43" s="52">
        <f t="shared" si="26"/>
        <v>0.35578160105736589</v>
      </c>
      <c r="N43" s="27">
        <f t="shared" si="23"/>
        <v>3.1164758544361209</v>
      </c>
      <c r="O43" s="152">
        <f t="shared" si="24"/>
        <v>3.1981765829825055</v>
      </c>
      <c r="P43" s="52">
        <f t="shared" si="8"/>
        <v>2.6215742512520498E-2</v>
      </c>
    </row>
    <row r="44" spans="1:16" ht="20.100000000000001" customHeight="1" x14ac:dyDescent="0.25">
      <c r="A44" s="38" t="s">
        <v>176</v>
      </c>
      <c r="B44" s="19">
        <v>14660.249999999998</v>
      </c>
      <c r="C44" s="140">
        <v>16714.490000000002</v>
      </c>
      <c r="D44" s="247">
        <f t="shared" si="19"/>
        <v>3.9014707548770088E-2</v>
      </c>
      <c r="E44" s="215">
        <f t="shared" si="20"/>
        <v>4.4129334921985064E-2</v>
      </c>
      <c r="F44" s="52">
        <f t="shared" si="25"/>
        <v>0.14012312204771429</v>
      </c>
      <c r="H44" s="19">
        <v>2640.7689999999998</v>
      </c>
      <c r="I44" s="140">
        <v>2920.7910000000002</v>
      </c>
      <c r="J44" s="247">
        <f t="shared" si="21"/>
        <v>5.7298702043750753E-2</v>
      </c>
      <c r="K44" s="215">
        <f t="shared" si="22"/>
        <v>6.1550773222380901E-2</v>
      </c>
      <c r="L44" s="52">
        <f t="shared" si="26"/>
        <v>0.10603805179476146</v>
      </c>
      <c r="N44" s="27">
        <f t="shared" si="23"/>
        <v>1.8013123923534731</v>
      </c>
      <c r="O44" s="152">
        <f t="shared" si="24"/>
        <v>1.747460437022009</v>
      </c>
      <c r="P44" s="52">
        <f t="shared" si="8"/>
        <v>-2.9895955615508039E-2</v>
      </c>
    </row>
    <row r="45" spans="1:16" ht="20.100000000000001" customHeight="1" x14ac:dyDescent="0.25">
      <c r="A45" s="38" t="s">
        <v>181</v>
      </c>
      <c r="B45" s="19">
        <v>17864.28</v>
      </c>
      <c r="C45" s="140">
        <v>19370.810000000005</v>
      </c>
      <c r="D45" s="247">
        <f t="shared" si="19"/>
        <v>4.7541458008515718E-2</v>
      </c>
      <c r="E45" s="215">
        <f t="shared" si="20"/>
        <v>5.1142509415491449E-2</v>
      </c>
      <c r="F45" s="52">
        <f t="shared" si="25"/>
        <v>8.4331974196553472E-2</v>
      </c>
      <c r="H45" s="19">
        <v>2416.4</v>
      </c>
      <c r="I45" s="140">
        <v>2568.5090000000005</v>
      </c>
      <c r="J45" s="247">
        <f t="shared" si="21"/>
        <v>5.2430403272122374E-2</v>
      </c>
      <c r="K45" s="215">
        <f t="shared" si="22"/>
        <v>5.4127020720977422E-2</v>
      </c>
      <c r="L45" s="52">
        <f t="shared" si="26"/>
        <v>6.2948601224962902E-2</v>
      </c>
      <c r="N45" s="27">
        <f t="shared" si="23"/>
        <v>1.3526433754956821</v>
      </c>
      <c r="O45" s="152">
        <f t="shared" si="24"/>
        <v>1.3259688159658785</v>
      </c>
      <c r="P45" s="52">
        <f t="shared" si="8"/>
        <v>-1.9720319496651272E-2</v>
      </c>
    </row>
    <row r="46" spans="1:16" ht="20.100000000000001" customHeight="1" x14ac:dyDescent="0.25">
      <c r="A46" s="38" t="s">
        <v>169</v>
      </c>
      <c r="B46" s="19">
        <v>10928.689999999995</v>
      </c>
      <c r="C46" s="140">
        <v>10750.480000000007</v>
      </c>
      <c r="D46" s="247">
        <f t="shared" si="19"/>
        <v>2.9084063657929982E-2</v>
      </c>
      <c r="E46" s="215">
        <f t="shared" si="20"/>
        <v>2.8383249054688614E-2</v>
      </c>
      <c r="F46" s="52">
        <f t="shared" si="25"/>
        <v>-1.630662046411677E-2</v>
      </c>
      <c r="H46" s="19">
        <v>2322.2720000000004</v>
      </c>
      <c r="I46" s="140">
        <v>2413.5529999999999</v>
      </c>
      <c r="J46" s="247">
        <f t="shared" si="21"/>
        <v>5.0388039011570185E-2</v>
      </c>
      <c r="K46" s="215">
        <f t="shared" si="22"/>
        <v>5.086158282574723E-2</v>
      </c>
      <c r="L46" s="52">
        <f t="shared" si="26"/>
        <v>3.9306765099006269E-2</v>
      </c>
      <c r="N46" s="27">
        <f t="shared" si="23"/>
        <v>2.1249317164271302</v>
      </c>
      <c r="O46" s="152">
        <f t="shared" si="24"/>
        <v>2.2450653366175262</v>
      </c>
      <c r="P46" s="52">
        <f t="shared" si="8"/>
        <v>5.6535284998423002E-2</v>
      </c>
    </row>
    <row r="47" spans="1:16" ht="20.100000000000001" customHeight="1" x14ac:dyDescent="0.25">
      <c r="A47" s="38" t="s">
        <v>171</v>
      </c>
      <c r="B47" s="19">
        <v>10406.370000000003</v>
      </c>
      <c r="C47" s="140">
        <v>9940.8600000000042</v>
      </c>
      <c r="D47" s="247">
        <f t="shared" si="19"/>
        <v>2.7694035380999283E-2</v>
      </c>
      <c r="E47" s="215">
        <f t="shared" si="20"/>
        <v>2.6245703000962912E-2</v>
      </c>
      <c r="F47" s="52">
        <f t="shared" si="25"/>
        <v>-4.4733177851642623E-2</v>
      </c>
      <c r="H47" s="19">
        <v>2342.6660000000006</v>
      </c>
      <c r="I47" s="140">
        <v>2197.9809999999993</v>
      </c>
      <c r="J47" s="247">
        <f t="shared" si="21"/>
        <v>5.0830542588929759E-2</v>
      </c>
      <c r="K47" s="215">
        <f t="shared" si="22"/>
        <v>4.6318764361469873E-2</v>
      </c>
      <c r="L47" s="52">
        <f t="shared" si="26"/>
        <v>-6.1760831462957702E-2</v>
      </c>
      <c r="N47" s="27">
        <f t="shared" si="23"/>
        <v>2.2511846109642462</v>
      </c>
      <c r="O47" s="152">
        <f t="shared" si="24"/>
        <v>2.2110571922348754</v>
      </c>
      <c r="P47" s="52">
        <f t="shared" si="8"/>
        <v>-1.7825023560454709E-2</v>
      </c>
    </row>
    <row r="48" spans="1:16" ht="20.100000000000001" customHeight="1" x14ac:dyDescent="0.25">
      <c r="A48" s="38" t="s">
        <v>177</v>
      </c>
      <c r="B48" s="19">
        <v>14304.2</v>
      </c>
      <c r="C48" s="140">
        <v>12480.449999999999</v>
      </c>
      <c r="D48" s="247">
        <f t="shared" si="19"/>
        <v>3.8067166638980722E-2</v>
      </c>
      <c r="E48" s="215">
        <f t="shared" si="20"/>
        <v>3.2950688775253589E-2</v>
      </c>
      <c r="F48" s="52">
        <f t="shared" si="25"/>
        <v>-0.12749751821143451</v>
      </c>
      <c r="H48" s="19">
        <v>2474.4669999999987</v>
      </c>
      <c r="I48" s="140">
        <v>2121.8750000000005</v>
      </c>
      <c r="J48" s="247">
        <f t="shared" si="21"/>
        <v>5.3690325564293477E-2</v>
      </c>
      <c r="K48" s="215">
        <f t="shared" si="22"/>
        <v>4.4714958013510553E-2</v>
      </c>
      <c r="L48" s="52">
        <f t="shared" si="26"/>
        <v>-0.14249210031897716</v>
      </c>
      <c r="N48" s="27">
        <f t="shared" si="23"/>
        <v>1.7298884243788528</v>
      </c>
      <c r="O48" s="152">
        <f t="shared" si="24"/>
        <v>1.7001590487522491</v>
      </c>
      <c r="P48" s="52">
        <f t="shared" si="8"/>
        <v>-1.7185718574467355E-2</v>
      </c>
    </row>
    <row r="49" spans="1:16" ht="20.100000000000001" customHeight="1" x14ac:dyDescent="0.25">
      <c r="A49" s="38" t="s">
        <v>172</v>
      </c>
      <c r="B49" s="19">
        <v>20608.060000000005</v>
      </c>
      <c r="C49" s="140">
        <v>13244.329999999998</v>
      </c>
      <c r="D49" s="247">
        <f t="shared" si="19"/>
        <v>5.4843364475197026E-2</v>
      </c>
      <c r="E49" s="215">
        <f t="shared" si="20"/>
        <v>3.496747279679454E-2</v>
      </c>
      <c r="F49" s="52">
        <f>(C49-B49)/B49</f>
        <v>-0.35732281447161962</v>
      </c>
      <c r="H49" s="19">
        <v>3126.8729999999987</v>
      </c>
      <c r="I49" s="140">
        <v>2113.0840000000003</v>
      </c>
      <c r="J49" s="247">
        <f t="shared" si="21"/>
        <v>6.7846057097629128E-2</v>
      </c>
      <c r="K49" s="215">
        <f t="shared" si="22"/>
        <v>4.4529702427815454E-2</v>
      </c>
      <c r="L49" s="52">
        <f t="shared" si="26"/>
        <v>-0.32421815660565645</v>
      </c>
      <c r="N49" s="27">
        <f t="shared" si="23"/>
        <v>1.5173058502352954</v>
      </c>
      <c r="O49" s="152">
        <f t="shared" si="24"/>
        <v>1.5954631151594687</v>
      </c>
      <c r="P49" s="52">
        <f t="shared" si="8"/>
        <v>5.151055399414238E-2</v>
      </c>
    </row>
    <row r="50" spans="1:16" ht="20.100000000000001" customHeight="1" x14ac:dyDescent="0.25">
      <c r="A50" s="38" t="s">
        <v>180</v>
      </c>
      <c r="B50" s="19">
        <v>2219.79</v>
      </c>
      <c r="C50" s="140">
        <v>3123.16</v>
      </c>
      <c r="D50" s="247">
        <f t="shared" si="19"/>
        <v>5.90743388889578E-3</v>
      </c>
      <c r="E50" s="215">
        <f t="shared" si="20"/>
        <v>8.2457181556210724E-3</v>
      </c>
      <c r="F50" s="52">
        <f t="shared" ref="F50:F53" si="27">(C50-B50)/B50</f>
        <v>0.4069619198212443</v>
      </c>
      <c r="H50" s="19">
        <v>449.99399999999991</v>
      </c>
      <c r="I50" s="140">
        <v>570.10900000000004</v>
      </c>
      <c r="J50" s="247">
        <f t="shared" si="21"/>
        <v>9.7638498965549707E-3</v>
      </c>
      <c r="K50" s="215">
        <f t="shared" si="22"/>
        <v>1.2014091309867209E-2</v>
      </c>
      <c r="L50" s="52">
        <f t="shared" si="26"/>
        <v>0.26692578123263899</v>
      </c>
      <c r="N50" s="27">
        <f t="shared" ref="N50" si="28">(H50/B50)*10</f>
        <v>2.027191761382833</v>
      </c>
      <c r="O50" s="152">
        <f t="shared" ref="O50" si="29">(I50/C50)*10</f>
        <v>1.8254236094212275</v>
      </c>
      <c r="P50" s="52">
        <f t="shared" ref="P50" si="30">(O50-N50)/N50</f>
        <v>-9.9530866198849835E-2</v>
      </c>
    </row>
    <row r="51" spans="1:16" ht="20.100000000000001" customHeight="1" x14ac:dyDescent="0.25">
      <c r="A51" s="38" t="s">
        <v>188</v>
      </c>
      <c r="B51" s="19">
        <v>816.79000000000019</v>
      </c>
      <c r="C51" s="140">
        <v>2265.3000000000002</v>
      </c>
      <c r="D51" s="247">
        <f t="shared" si="19"/>
        <v>2.1736889192721771E-3</v>
      </c>
      <c r="E51" s="215">
        <f t="shared" si="20"/>
        <v>5.9808096088347753E-3</v>
      </c>
      <c r="F51" s="52">
        <f t="shared" si="27"/>
        <v>1.7734178919918213</v>
      </c>
      <c r="H51" s="19">
        <v>149.65500000000003</v>
      </c>
      <c r="I51" s="140">
        <v>441.488</v>
      </c>
      <c r="J51" s="247">
        <f t="shared" si="21"/>
        <v>3.2471743095884272E-3</v>
      </c>
      <c r="K51" s="215">
        <f t="shared" si="22"/>
        <v>9.3036193854344595E-3</v>
      </c>
      <c r="L51" s="52">
        <f t="shared" si="26"/>
        <v>1.9500384217032503</v>
      </c>
      <c r="N51" s="27">
        <f t="shared" ref="N51:N52" si="31">(H51/B51)*10</f>
        <v>1.8322334994306981</v>
      </c>
      <c r="O51" s="152">
        <f t="shared" ref="O51:O52" si="32">(I51/C51)*10</f>
        <v>1.9489162583322295</v>
      </c>
      <c r="P51" s="52">
        <f t="shared" ref="P51:P52" si="33">(O51-N51)/N51</f>
        <v>6.3683345456671536E-2</v>
      </c>
    </row>
    <row r="52" spans="1:16" ht="20.100000000000001" customHeight="1" x14ac:dyDescent="0.25">
      <c r="A52" s="38" t="s">
        <v>186</v>
      </c>
      <c r="B52" s="19">
        <v>1549.73</v>
      </c>
      <c r="C52" s="140">
        <v>1437.4300000000003</v>
      </c>
      <c r="D52" s="247">
        <f t="shared" si="19"/>
        <v>4.1242313555059067E-3</v>
      </c>
      <c r="E52" s="215">
        <f t="shared" si="20"/>
        <v>3.7950801907153013E-3</v>
      </c>
      <c r="F52" s="52">
        <f t="shared" si="27"/>
        <v>-7.2464235705574337E-2</v>
      </c>
      <c r="H52" s="19">
        <v>438.37399999999997</v>
      </c>
      <c r="I52" s="140">
        <v>427.84800000000007</v>
      </c>
      <c r="J52" s="247">
        <f t="shared" si="21"/>
        <v>9.5117222330795281E-3</v>
      </c>
      <c r="K52" s="215">
        <f t="shared" si="22"/>
        <v>9.0161792547461383E-3</v>
      </c>
      <c r="L52" s="52">
        <f t="shared" si="26"/>
        <v>-2.4011460533699302E-2</v>
      </c>
      <c r="N52" s="27">
        <f t="shared" si="31"/>
        <v>2.8287120982364664</v>
      </c>
      <c r="O52" s="152">
        <f t="shared" si="32"/>
        <v>2.9764788546224858</v>
      </c>
      <c r="P52" s="52">
        <f t="shared" si="33"/>
        <v>5.2238174566490249E-2</v>
      </c>
    </row>
    <row r="53" spans="1:16" ht="20.100000000000001" customHeight="1" x14ac:dyDescent="0.25">
      <c r="A53" s="38" t="s">
        <v>191</v>
      </c>
      <c r="B53" s="19">
        <v>1114.67</v>
      </c>
      <c r="C53" s="140">
        <v>1187.55</v>
      </c>
      <c r="D53" s="247">
        <f t="shared" si="19"/>
        <v>2.9664244513829957E-3</v>
      </c>
      <c r="E53" s="215">
        <f t="shared" si="20"/>
        <v>3.1353509252512856E-3</v>
      </c>
      <c r="F53" s="52">
        <f t="shared" si="27"/>
        <v>6.5382579597548937E-2</v>
      </c>
      <c r="H53" s="19">
        <v>260.95400000000001</v>
      </c>
      <c r="I53" s="140">
        <v>308.17499999999995</v>
      </c>
      <c r="J53" s="247">
        <f t="shared" si="21"/>
        <v>5.6621103523727123E-3</v>
      </c>
      <c r="K53" s="215">
        <f t="shared" si="22"/>
        <v>6.4942714277766642E-3</v>
      </c>
      <c r="L53" s="52">
        <f t="shared" si="26"/>
        <v>0.18095526414617114</v>
      </c>
      <c r="N53" s="27">
        <f t="shared" ref="N53" si="34">(H53/B53)*10</f>
        <v>2.3410874967479165</v>
      </c>
      <c r="O53" s="152">
        <f t="shared" ref="O53" si="35">(I53/C53)*10</f>
        <v>2.5950486295313882</v>
      </c>
      <c r="P53" s="52">
        <f t="shared" ref="P53" si="36">(O53-N53)/N53</f>
        <v>0.10847998339927817</v>
      </c>
    </row>
    <row r="54" spans="1:16" ht="20.100000000000001" customHeight="1" x14ac:dyDescent="0.25">
      <c r="A54" s="38" t="s">
        <v>190</v>
      </c>
      <c r="B54" s="19">
        <v>457.75000000000006</v>
      </c>
      <c r="C54" s="140">
        <v>540.6</v>
      </c>
      <c r="D54" s="247">
        <f t="shared" si="19"/>
        <v>1.2181908480721347E-3</v>
      </c>
      <c r="E54" s="215">
        <f t="shared" si="20"/>
        <v>1.4272836597960885E-3</v>
      </c>
      <c r="F54" s="52">
        <f t="shared" ref="F54" si="37">(C54-B54)/B54</f>
        <v>0.18099399235390487</v>
      </c>
      <c r="H54" s="19">
        <v>124.01400000000002</v>
      </c>
      <c r="I54" s="140">
        <v>146.214</v>
      </c>
      <c r="J54" s="247">
        <f t="shared" si="21"/>
        <v>2.6908227244615895E-3</v>
      </c>
      <c r="K54" s="215">
        <f t="shared" si="22"/>
        <v>3.0812149023799378E-3</v>
      </c>
      <c r="L54" s="52">
        <f t="shared" si="26"/>
        <v>0.17901204702694834</v>
      </c>
      <c r="N54" s="27">
        <f t="shared" si="23"/>
        <v>2.7092080830147465</v>
      </c>
      <c r="O54" s="152">
        <f t="shared" si="24"/>
        <v>2.7046614872364039</v>
      </c>
      <c r="P54" s="52">
        <f t="shared" ref="P54" si="38">(O54-N54)/N54</f>
        <v>-1.678201023704037E-3</v>
      </c>
    </row>
    <row r="55" spans="1:16" ht="20.100000000000001" customHeight="1" x14ac:dyDescent="0.25">
      <c r="A55" s="38" t="s">
        <v>194</v>
      </c>
      <c r="B55" s="19">
        <v>570.25</v>
      </c>
      <c r="C55" s="140">
        <v>304.38999999999993</v>
      </c>
      <c r="D55" s="247">
        <f t="shared" si="19"/>
        <v>1.5175823727212117E-3</v>
      </c>
      <c r="E55" s="215">
        <f t="shared" si="20"/>
        <v>8.0364571440127877E-4</v>
      </c>
      <c r="F55" s="52">
        <f t="shared" ref="F55:F59" si="39">(C55-B55)/B55</f>
        <v>-0.46621657167908825</v>
      </c>
      <c r="H55" s="19">
        <v>123.75199999999998</v>
      </c>
      <c r="I55" s="140">
        <v>81.39</v>
      </c>
      <c r="J55" s="247">
        <f t="shared" si="21"/>
        <v>2.6851379182799566E-3</v>
      </c>
      <c r="K55" s="215">
        <f t="shared" si="22"/>
        <v>1.7151577886160227E-3</v>
      </c>
      <c r="L55" s="52">
        <f t="shared" ref="L55:L58" si="40">(I55-H55)/H55</f>
        <v>-0.34231365957721888</v>
      </c>
      <c r="N55" s="27">
        <f t="shared" si="23"/>
        <v>2.1701359053046905</v>
      </c>
      <c r="O55" s="152">
        <f t="shared" si="24"/>
        <v>2.6738723348336024</v>
      </c>
      <c r="P55" s="52">
        <f t="shared" ref="P55:P56" si="41">(O55-N55)/N55</f>
        <v>0.232122065856602</v>
      </c>
    </row>
    <row r="56" spans="1:16" ht="20.100000000000001" customHeight="1" x14ac:dyDescent="0.25">
      <c r="A56" s="38" t="s">
        <v>196</v>
      </c>
      <c r="B56" s="19">
        <v>129.1</v>
      </c>
      <c r="C56" s="140">
        <v>182.92999999999998</v>
      </c>
      <c r="D56" s="247">
        <f t="shared" si="19"/>
        <v>3.4356840739729666E-4</v>
      </c>
      <c r="E56" s="215">
        <f t="shared" si="20"/>
        <v>4.8296892320846921E-4</v>
      </c>
      <c r="F56" s="52">
        <f t="shared" si="39"/>
        <v>0.41696359411309053</v>
      </c>
      <c r="H56" s="19">
        <v>40.905000000000001</v>
      </c>
      <c r="I56" s="140">
        <v>63.863999999999997</v>
      </c>
      <c r="J56" s="247">
        <f t="shared" si="21"/>
        <v>8.8754578954070755E-4</v>
      </c>
      <c r="K56" s="215">
        <f t="shared" si="22"/>
        <v>1.3458267233342385E-3</v>
      </c>
      <c r="L56" s="52">
        <f t="shared" si="40"/>
        <v>0.56127612761276113</v>
      </c>
      <c r="N56" s="27">
        <f t="shared" si="23"/>
        <v>3.1684740511231606</v>
      </c>
      <c r="O56" s="152">
        <f t="shared" si="24"/>
        <v>3.4911714863609031</v>
      </c>
      <c r="P56" s="52">
        <f t="shared" si="41"/>
        <v>0.10184632413932906</v>
      </c>
    </row>
    <row r="57" spans="1:16" ht="20.100000000000001" customHeight="1" x14ac:dyDescent="0.25">
      <c r="A57" s="38" t="s">
        <v>192</v>
      </c>
      <c r="B57" s="19">
        <v>298.28000000000003</v>
      </c>
      <c r="C57" s="140">
        <v>214.30999999999997</v>
      </c>
      <c r="D57" s="247">
        <f t="shared" si="19"/>
        <v>7.9380003530957134E-4</v>
      </c>
      <c r="E57" s="215">
        <f t="shared" si="20"/>
        <v>5.6581790812227099E-4</v>
      </c>
      <c r="F57" s="52">
        <f t="shared" si="39"/>
        <v>-0.2815140136784231</v>
      </c>
      <c r="H57" s="19">
        <v>76.398999999999987</v>
      </c>
      <c r="I57" s="140">
        <v>63.191999999999993</v>
      </c>
      <c r="J57" s="247">
        <f t="shared" si="21"/>
        <v>1.6576851430172472E-3</v>
      </c>
      <c r="K57" s="215">
        <f t="shared" si="22"/>
        <v>1.3316654500334646E-3</v>
      </c>
      <c r="L57" s="52">
        <f t="shared" si="40"/>
        <v>-0.1728687548266338</v>
      </c>
      <c r="N57" s="27">
        <f t="shared" ref="N57:N59" si="42">(H57/B57)*10</f>
        <v>2.5613182244870587</v>
      </c>
      <c r="O57" s="152">
        <f t="shared" ref="O57:O59" si="43">(I57/C57)*10</f>
        <v>2.9486258224067941</v>
      </c>
      <c r="P57" s="52">
        <f t="shared" ref="P57:P59" si="44">(O57-N57)/N57</f>
        <v>0.15121416550936356</v>
      </c>
    </row>
    <row r="58" spans="1:16" ht="20.100000000000001" customHeight="1" x14ac:dyDescent="0.25">
      <c r="A58" s="38" t="s">
        <v>213</v>
      </c>
      <c r="B58" s="19">
        <v>33.74</v>
      </c>
      <c r="C58" s="140">
        <v>140.14000000000001</v>
      </c>
      <c r="D58" s="247">
        <f t="shared" si="19"/>
        <v>8.9790844814754386E-5</v>
      </c>
      <c r="E58" s="215">
        <f t="shared" si="20"/>
        <v>3.6999543485723987E-4</v>
      </c>
      <c r="F58" s="52">
        <f t="shared" si="39"/>
        <v>3.1535269709543567</v>
      </c>
      <c r="H58" s="19">
        <v>6.2320000000000002</v>
      </c>
      <c r="I58" s="140">
        <v>46.157999999999994</v>
      </c>
      <c r="J58" s="247">
        <f t="shared" si="21"/>
        <v>1.3522027528218284E-4</v>
      </c>
      <c r="K58" s="215">
        <f t="shared" si="22"/>
        <v>9.7270245984688983E-4</v>
      </c>
      <c r="L58" s="52">
        <f t="shared" si="40"/>
        <v>6.4066110397946074</v>
      </c>
      <c r="N58" s="27">
        <f t="shared" ref="N58" si="45">(H58/B58)*10</f>
        <v>1.847065797273266</v>
      </c>
      <c r="O58" s="152">
        <f t="shared" ref="O58" si="46">(I58/C58)*10</f>
        <v>3.2937062937062929</v>
      </c>
      <c r="P58" s="52">
        <f t="shared" ref="P58" si="47">(O58-N58)/N58</f>
        <v>0.78321005053996029</v>
      </c>
    </row>
    <row r="59" spans="1:16" ht="20.100000000000001" customHeight="1" x14ac:dyDescent="0.25">
      <c r="A59" s="38" t="s">
        <v>193</v>
      </c>
      <c r="B59" s="19">
        <v>598.96999999999991</v>
      </c>
      <c r="C59" s="140">
        <v>146.72</v>
      </c>
      <c r="D59" s="247">
        <f t="shared" si="19"/>
        <v>1.5940137023916249E-3</v>
      </c>
      <c r="E59" s="215">
        <f t="shared" si="20"/>
        <v>3.8736784788250483E-4</v>
      </c>
      <c r="F59" s="52">
        <f t="shared" si="39"/>
        <v>-0.75504616257909407</v>
      </c>
      <c r="H59" s="19">
        <v>75.119</v>
      </c>
      <c r="I59" s="140">
        <v>34.054000000000002</v>
      </c>
      <c r="J59" s="247">
        <f t="shared" si="21"/>
        <v>1.629912044114617E-3</v>
      </c>
      <c r="K59" s="215">
        <f t="shared" si="22"/>
        <v>7.1763095384605035E-4</v>
      </c>
      <c r="L59" s="52">
        <f t="shared" si="26"/>
        <v>-0.54666595668206441</v>
      </c>
      <c r="N59" s="27">
        <f t="shared" si="42"/>
        <v>1.2541362672587943</v>
      </c>
      <c r="O59" s="152">
        <f t="shared" si="43"/>
        <v>2.3210196292257361</v>
      </c>
      <c r="P59" s="52">
        <f t="shared" si="44"/>
        <v>0.85069173886412108</v>
      </c>
    </row>
    <row r="60" spans="1:16" ht="20.100000000000001" customHeight="1" x14ac:dyDescent="0.25">
      <c r="A60" s="38" t="s">
        <v>216</v>
      </c>
      <c r="B60" s="19">
        <v>84.69</v>
      </c>
      <c r="C60" s="140">
        <v>98.41</v>
      </c>
      <c r="D60" s="247">
        <f t="shared" si="19"/>
        <v>2.2538193975582538E-4</v>
      </c>
      <c r="E60" s="215">
        <f t="shared" si="20"/>
        <v>2.5982054191737525E-4</v>
      </c>
      <c r="F60" s="52">
        <f>(C60-B60)/B60</f>
        <v>0.16200259770929271</v>
      </c>
      <c r="H60" s="19">
        <v>26.997</v>
      </c>
      <c r="I60" s="140">
        <v>28.696999999999999</v>
      </c>
      <c r="J60" s="247">
        <f t="shared" si="21"/>
        <v>5.8577371177681169E-4</v>
      </c>
      <c r="K60" s="215">
        <f t="shared" si="22"/>
        <v>6.0474116058378184E-4</v>
      </c>
      <c r="L60" s="52">
        <f t="shared" si="26"/>
        <v>6.2969959625143512E-2</v>
      </c>
      <c r="N60" s="27">
        <f t="shared" ref="N60" si="48">(H60/B60)*10</f>
        <v>3.187743535246192</v>
      </c>
      <c r="O60" s="152">
        <f t="shared" ref="O60" si="49">(I60/C60)*10</f>
        <v>2.9160654405040138</v>
      </c>
      <c r="P60" s="52">
        <f>(O60-N60)/N60</f>
        <v>-8.5225831921010006E-2</v>
      </c>
    </row>
    <row r="61" spans="1:16" ht="20.100000000000001" customHeight="1" thickBot="1" x14ac:dyDescent="0.3">
      <c r="A61" s="8" t="s">
        <v>17</v>
      </c>
      <c r="B61" s="19">
        <f>B62-SUM(B39:B60)</f>
        <v>185.40000000008149</v>
      </c>
      <c r="C61" s="140">
        <f>C62-SUM(C39:C60)</f>
        <v>171.4900000001071</v>
      </c>
      <c r="D61" s="247">
        <f t="shared" si="19"/>
        <v>4.9339723262189627E-4</v>
      </c>
      <c r="E61" s="215">
        <f t="shared" si="20"/>
        <v>4.527652142408141E-4</v>
      </c>
      <c r="F61" s="52">
        <f t="shared" si="25"/>
        <v>-7.5026968716117984E-2</v>
      </c>
      <c r="H61" s="196">
        <f>H62-SUM(H39:H60)</f>
        <v>105.03300000000309</v>
      </c>
      <c r="I61" s="142">
        <f>I62-SUM(I39:I60)</f>
        <v>56.196999999985565</v>
      </c>
      <c r="J61" s="247">
        <f t="shared" si="21"/>
        <v>2.2789780445625686E-3</v>
      </c>
      <c r="K61" s="215">
        <f t="shared" si="22"/>
        <v>1.1842575531002563E-3</v>
      </c>
      <c r="L61" s="52">
        <f t="shared" si="26"/>
        <v>-0.46495863204912824</v>
      </c>
      <c r="N61" s="27">
        <f t="shared" si="23"/>
        <v>5.6652103559847315</v>
      </c>
      <c r="O61" s="152">
        <f t="shared" si="24"/>
        <v>3.276984080701526</v>
      </c>
      <c r="P61" s="52">
        <f t="shared" si="8"/>
        <v>-0.42156003488207316</v>
      </c>
    </row>
    <row r="62" spans="1:16" ht="26.25" customHeight="1" thickBot="1" x14ac:dyDescent="0.3">
      <c r="A62" s="12" t="s">
        <v>18</v>
      </c>
      <c r="B62" s="17">
        <v>375762.1399999999</v>
      </c>
      <c r="C62" s="145">
        <v>378761.43</v>
      </c>
      <c r="D62" s="253">
        <f>SUM(D39:D61)</f>
        <v>1.0000000000000002</v>
      </c>
      <c r="E62" s="254">
        <f>SUM(E39:E61)</f>
        <v>1.0000000000000007</v>
      </c>
      <c r="F62" s="57">
        <f t="shared" si="25"/>
        <v>7.9818844974645295E-3</v>
      </c>
      <c r="G62" s="1"/>
      <c r="H62" s="17">
        <v>46087.762999999992</v>
      </c>
      <c r="I62" s="145">
        <v>47453.359999999986</v>
      </c>
      <c r="J62" s="253">
        <f>SUM(J39:J61)</f>
        <v>1.0000000000000002</v>
      </c>
      <c r="K62" s="254">
        <f>SUM(K39:K61)</f>
        <v>1.0000000000000002</v>
      </c>
      <c r="L62" s="57">
        <f t="shared" si="26"/>
        <v>2.9630359798543369E-2</v>
      </c>
      <c r="M62" s="1"/>
      <c r="N62" s="29">
        <f t="shared" si="23"/>
        <v>1.2265142784209182</v>
      </c>
      <c r="O62" s="146">
        <f t="shared" si="24"/>
        <v>1.2528561844325066</v>
      </c>
      <c r="P62" s="57">
        <f t="shared" si="8"/>
        <v>2.1477047984718434E-2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B5</f>
        <v>jan-set</v>
      </c>
      <c r="C66" s="364"/>
      <c r="D66" s="370" t="str">
        <f>B5</f>
        <v>jan-set</v>
      </c>
      <c r="E66" s="364"/>
      <c r="F66" s="131" t="str">
        <f>F37</f>
        <v>2025/2024</v>
      </c>
      <c r="H66" s="359" t="str">
        <f>B5</f>
        <v>jan-set</v>
      </c>
      <c r="I66" s="364"/>
      <c r="J66" s="370" t="str">
        <f>B5</f>
        <v>jan-set</v>
      </c>
      <c r="K66" s="360"/>
      <c r="L66" s="131" t="str">
        <f>L37</f>
        <v>2025/2024</v>
      </c>
      <c r="N66" s="359" t="str">
        <f>B5</f>
        <v>jan-set</v>
      </c>
      <c r="O66" s="360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167</v>
      </c>
      <c r="B68" s="39">
        <v>240870.06999999998</v>
      </c>
      <c r="C68" s="147">
        <v>272289.74000000011</v>
      </c>
      <c r="D68" s="247">
        <f>B68/$B$96</f>
        <v>0.44343534362206599</v>
      </c>
      <c r="E68" s="246">
        <f>C68/$C$96</f>
        <v>0.47567410871681981</v>
      </c>
      <c r="F68" s="61">
        <f t="shared" ref="F68:F88" si="50">(C68-B68)/B68</f>
        <v>0.1304423999212527</v>
      </c>
      <c r="H68" s="19">
        <v>21651.444999999992</v>
      </c>
      <c r="I68" s="147">
        <v>25648.439999999995</v>
      </c>
      <c r="J68" s="245">
        <f>H68/$H$96</f>
        <v>0.30118701356587924</v>
      </c>
      <c r="K68" s="246">
        <f>I68/$I$96</f>
        <v>0.35609970220756904</v>
      </c>
      <c r="L68" s="61">
        <f t="shared" ref="L68:L83" si="51">(I68-H68)/H68</f>
        <v>0.18460638539367713</v>
      </c>
      <c r="N68" s="41">
        <f t="shared" ref="N68:N78" si="52">(H68/B68)*10</f>
        <v>0.89888482201213271</v>
      </c>
      <c r="O68" s="149">
        <f t="shared" ref="O68:O78" si="53">(I68/C68)*10</f>
        <v>0.94195396418535582</v>
      </c>
      <c r="P68" s="61">
        <f t="shared" si="8"/>
        <v>4.7913971977871242E-2</v>
      </c>
    </row>
    <row r="69" spans="1:16" ht="20.100000000000001" customHeight="1" x14ac:dyDescent="0.25">
      <c r="A69" s="38" t="s">
        <v>165</v>
      </c>
      <c r="B69" s="19">
        <v>51418.929999999986</v>
      </c>
      <c r="C69" s="140">
        <v>45104.509999999995</v>
      </c>
      <c r="D69" s="247">
        <f t="shared" ref="D69:D95" si="54">B69/$B$96</f>
        <v>9.4660872117606612E-2</v>
      </c>
      <c r="E69" s="215">
        <f t="shared" ref="E69:E95" si="55">C69/$C$96</f>
        <v>7.8794917477826659E-2</v>
      </c>
      <c r="F69" s="52">
        <f t="shared" si="50"/>
        <v>-0.12280341111726738</v>
      </c>
      <c r="H69" s="19">
        <v>9799.8950000000004</v>
      </c>
      <c r="I69" s="140">
        <v>8287.2649999999976</v>
      </c>
      <c r="J69" s="214">
        <f t="shared" ref="J69:J96" si="56">H69/$H$96</f>
        <v>0.13632351597360792</v>
      </c>
      <c r="K69" s="215">
        <f t="shared" ref="K69:K96" si="57">I69/$I$96</f>
        <v>0.11505934078701119</v>
      </c>
      <c r="L69" s="52">
        <f t="shared" si="51"/>
        <v>-0.15435165376771923</v>
      </c>
      <c r="N69" s="40">
        <f t="shared" si="52"/>
        <v>1.905892440780079</v>
      </c>
      <c r="O69" s="143">
        <f t="shared" si="53"/>
        <v>1.837347307397863</v>
      </c>
      <c r="P69" s="52">
        <f t="shared" si="8"/>
        <v>-3.5964848758285956E-2</v>
      </c>
    </row>
    <row r="70" spans="1:16" ht="20.100000000000001" customHeight="1" x14ac:dyDescent="0.25">
      <c r="A70" s="38" t="s">
        <v>164</v>
      </c>
      <c r="B70" s="19">
        <v>22879.10999999999</v>
      </c>
      <c r="C70" s="140">
        <v>20265.789999999994</v>
      </c>
      <c r="D70" s="247">
        <f t="shared" si="54"/>
        <v>4.2119828356495442E-2</v>
      </c>
      <c r="E70" s="215">
        <f t="shared" si="55"/>
        <v>3.5403139301878335E-2</v>
      </c>
      <c r="F70" s="52">
        <f t="shared" si="50"/>
        <v>-0.1142229745824902</v>
      </c>
      <c r="H70" s="19">
        <v>7036.0310000000018</v>
      </c>
      <c r="I70" s="140">
        <v>5395.4030000000002</v>
      </c>
      <c r="J70" s="214">
        <f t="shared" si="56"/>
        <v>9.7876200144930203E-2</v>
      </c>
      <c r="K70" s="215">
        <f t="shared" si="57"/>
        <v>7.4909093948397051E-2</v>
      </c>
      <c r="L70" s="52">
        <f t="shared" si="51"/>
        <v>-0.2331752091484533</v>
      </c>
      <c r="N70" s="40">
        <f t="shared" si="52"/>
        <v>3.0753079993059189</v>
      </c>
      <c r="O70" s="143">
        <f t="shared" si="53"/>
        <v>2.6623205905123863</v>
      </c>
      <c r="P70" s="52">
        <f t="shared" si="8"/>
        <v>-0.13429139744270874</v>
      </c>
    </row>
    <row r="71" spans="1:16" ht="20.100000000000001" customHeight="1" x14ac:dyDescent="0.25">
      <c r="A71" s="38" t="s">
        <v>184</v>
      </c>
      <c r="B71" s="19">
        <v>63707.46</v>
      </c>
      <c r="C71" s="140">
        <v>73814.52999999997</v>
      </c>
      <c r="D71" s="247">
        <f t="shared" si="54"/>
        <v>0.11728372651857089</v>
      </c>
      <c r="E71" s="215">
        <f t="shared" si="55"/>
        <v>0.12894962831908735</v>
      </c>
      <c r="F71" s="52">
        <f t="shared" si="50"/>
        <v>0.15864813948005416</v>
      </c>
      <c r="H71" s="19">
        <v>4697.1720000000005</v>
      </c>
      <c r="I71" s="140">
        <v>5310.2630000000008</v>
      </c>
      <c r="J71" s="214">
        <f t="shared" si="56"/>
        <v>6.5341006426373333E-2</v>
      </c>
      <c r="K71" s="215">
        <f t="shared" si="57"/>
        <v>7.3727020939436186E-2</v>
      </c>
      <c r="L71" s="52">
        <f t="shared" si="51"/>
        <v>0.13052342984246698</v>
      </c>
      <c r="N71" s="40">
        <f t="shared" si="52"/>
        <v>0.73730329226749913</v>
      </c>
      <c r="O71" s="143">
        <f t="shared" si="53"/>
        <v>0.71940619279158224</v>
      </c>
      <c r="P71" s="52">
        <f t="shared" si="8"/>
        <v>-2.427372787238781E-2</v>
      </c>
    </row>
    <row r="72" spans="1:16" ht="20.100000000000001" customHeight="1" x14ac:dyDescent="0.25">
      <c r="A72" s="38" t="s">
        <v>166</v>
      </c>
      <c r="B72" s="19">
        <v>24325.450000000004</v>
      </c>
      <c r="C72" s="140">
        <v>22643.239999999991</v>
      </c>
      <c r="D72" s="247">
        <f t="shared" si="54"/>
        <v>4.4782501535003447E-2</v>
      </c>
      <c r="E72" s="215">
        <f t="shared" si="55"/>
        <v>3.9556404165140543E-2</v>
      </c>
      <c r="F72" s="52">
        <f t="shared" si="50"/>
        <v>-6.9154321913880865E-2</v>
      </c>
      <c r="H72" s="19">
        <v>5104.405999999999</v>
      </c>
      <c r="I72" s="140">
        <v>4750.7959999999994</v>
      </c>
      <c r="J72" s="214">
        <f t="shared" si="56"/>
        <v>7.1005921275358555E-2</v>
      </c>
      <c r="K72" s="215">
        <f t="shared" si="57"/>
        <v>6.5959451758037149E-2</v>
      </c>
      <c r="L72" s="52">
        <f t="shared" si="51"/>
        <v>-6.9275445566046229E-2</v>
      </c>
      <c r="N72" s="40">
        <f t="shared" si="52"/>
        <v>2.098380913816599</v>
      </c>
      <c r="O72" s="143">
        <f t="shared" si="53"/>
        <v>2.0981078679552931</v>
      </c>
      <c r="P72" s="52">
        <f t="shared" ref="P72:P78" si="58">(O72-N72)/N72</f>
        <v>-1.3012216204788464E-4</v>
      </c>
    </row>
    <row r="73" spans="1:16" ht="20.100000000000001" customHeight="1" x14ac:dyDescent="0.25">
      <c r="A73" s="38" t="s">
        <v>175</v>
      </c>
      <c r="B73" s="19">
        <v>22616.49</v>
      </c>
      <c r="C73" s="140">
        <v>20266.78</v>
      </c>
      <c r="D73" s="247">
        <f t="shared" si="54"/>
        <v>4.1636351974635208E-2</v>
      </c>
      <c r="E73" s="215">
        <f t="shared" si="55"/>
        <v>3.540486877346119E-2</v>
      </c>
      <c r="F73" s="52">
        <f t="shared" si="50"/>
        <v>-0.10389366342876381</v>
      </c>
      <c r="H73" s="19">
        <v>4479.0119999999979</v>
      </c>
      <c r="I73" s="140">
        <v>3779.3889999999992</v>
      </c>
      <c r="J73" s="214">
        <f t="shared" si="56"/>
        <v>6.2306245518751094E-2</v>
      </c>
      <c r="K73" s="215">
        <f t="shared" si="57"/>
        <v>5.2472559634292065E-2</v>
      </c>
      <c r="L73" s="52">
        <f t="shared" si="51"/>
        <v>-0.15620029595812626</v>
      </c>
      <c r="N73" s="40">
        <f t="shared" si="52"/>
        <v>1.9804187121874339</v>
      </c>
      <c r="O73" s="143">
        <f t="shared" si="53"/>
        <v>1.8648196704163165</v>
      </c>
      <c r="P73" s="52">
        <f t="shared" si="58"/>
        <v>-5.8371010665433841E-2</v>
      </c>
    </row>
    <row r="74" spans="1:16" ht="20.100000000000001" customHeight="1" x14ac:dyDescent="0.25">
      <c r="A74" s="38" t="s">
        <v>198</v>
      </c>
      <c r="B74" s="19">
        <v>18153.449999999997</v>
      </c>
      <c r="C74" s="140">
        <v>28102.85</v>
      </c>
      <c r="D74" s="247">
        <f t="shared" si="54"/>
        <v>3.3420014942811258E-2</v>
      </c>
      <c r="E74" s="215">
        <f t="shared" si="55"/>
        <v>4.9094020678680267E-2</v>
      </c>
      <c r="F74" s="52">
        <f t="shared" si="50"/>
        <v>0.54807212954011508</v>
      </c>
      <c r="H74" s="19">
        <v>1760.0160000000005</v>
      </c>
      <c r="I74" s="140">
        <v>2671.08</v>
      </c>
      <c r="J74" s="214">
        <f t="shared" si="56"/>
        <v>2.4483075511503499E-2</v>
      </c>
      <c r="K74" s="215">
        <f t="shared" si="57"/>
        <v>3.7084937429823946E-2</v>
      </c>
      <c r="L74" s="52">
        <f t="shared" si="51"/>
        <v>0.5176452941336892</v>
      </c>
      <c r="N74" s="40">
        <f t="shared" si="52"/>
        <v>0.96952149591400028</v>
      </c>
      <c r="O74" s="143">
        <f t="shared" si="53"/>
        <v>0.95046587801593085</v>
      </c>
      <c r="P74" s="52">
        <f t="shared" si="58"/>
        <v>-1.9654662612823302E-2</v>
      </c>
    </row>
    <row r="75" spans="1:16" ht="20.100000000000001" customHeight="1" x14ac:dyDescent="0.25">
      <c r="A75" s="38" t="s">
        <v>168</v>
      </c>
      <c r="B75" s="19">
        <v>10582.789999999999</v>
      </c>
      <c r="C75" s="140">
        <v>9851.4300000000021</v>
      </c>
      <c r="D75" s="247">
        <f t="shared" si="54"/>
        <v>1.9482632774300949E-2</v>
      </c>
      <c r="E75" s="215">
        <f t="shared" si="55"/>
        <v>1.7209866904409031E-2</v>
      </c>
      <c r="F75" s="52">
        <f t="shared" si="50"/>
        <v>-6.9108429818601422E-2</v>
      </c>
      <c r="H75" s="19">
        <v>2205.643</v>
      </c>
      <c r="I75" s="140">
        <v>2259.8129999999992</v>
      </c>
      <c r="J75" s="214">
        <f t="shared" si="56"/>
        <v>3.0682064322380648E-2</v>
      </c>
      <c r="K75" s="215">
        <f t="shared" si="57"/>
        <v>3.1374958334494926E-2</v>
      </c>
      <c r="L75" s="52">
        <f t="shared" si="51"/>
        <v>2.4559731561272228E-2</v>
      </c>
      <c r="N75" s="40">
        <f t="shared" si="52"/>
        <v>2.084179124786564</v>
      </c>
      <c r="O75" s="143">
        <f t="shared" si="53"/>
        <v>2.2938933738553677</v>
      </c>
      <c r="P75" s="52">
        <f t="shared" si="58"/>
        <v>0.10062198904822066</v>
      </c>
    </row>
    <row r="76" spans="1:16" ht="20.100000000000001" customHeight="1" x14ac:dyDescent="0.25">
      <c r="A76" s="38" t="s">
        <v>202</v>
      </c>
      <c r="B76" s="19">
        <v>6260.56</v>
      </c>
      <c r="C76" s="140">
        <v>5057.71</v>
      </c>
      <c r="D76" s="247">
        <f t="shared" si="54"/>
        <v>1.1525523178809895E-2</v>
      </c>
      <c r="E76" s="215">
        <f t="shared" si="55"/>
        <v>8.8355209285452541E-3</v>
      </c>
      <c r="F76" s="52">
        <f t="shared" si="50"/>
        <v>-0.19213137482908882</v>
      </c>
      <c r="H76" s="19">
        <v>1172.0459999999998</v>
      </c>
      <c r="I76" s="140">
        <v>1127.5469999999998</v>
      </c>
      <c r="J76" s="214">
        <f t="shared" si="56"/>
        <v>1.6303994236958993E-2</v>
      </c>
      <c r="K76" s="215">
        <f t="shared" si="57"/>
        <v>1.565472016719293E-2</v>
      </c>
      <c r="L76" s="52">
        <f t="shared" si="51"/>
        <v>-3.7966939864135053E-2</v>
      </c>
      <c r="N76" s="40">
        <f t="shared" si="52"/>
        <v>1.8721104821293939</v>
      </c>
      <c r="O76" s="143">
        <f t="shared" si="53"/>
        <v>2.2293626957654746</v>
      </c>
      <c r="P76" s="52">
        <f t="shared" si="58"/>
        <v>0.19082859534536203</v>
      </c>
    </row>
    <row r="77" spans="1:16" ht="20.100000000000001" customHeight="1" x14ac:dyDescent="0.25">
      <c r="A77" s="38" t="s">
        <v>206</v>
      </c>
      <c r="B77" s="19">
        <v>22994.579999999998</v>
      </c>
      <c r="C77" s="140">
        <v>21796.2</v>
      </c>
      <c r="D77" s="247">
        <f t="shared" si="54"/>
        <v>4.2332405531932987E-2</v>
      </c>
      <c r="E77" s="215">
        <f t="shared" si="55"/>
        <v>3.8076675266624241E-2</v>
      </c>
      <c r="F77" s="52">
        <f t="shared" si="50"/>
        <v>-5.2115759452879655E-2</v>
      </c>
      <c r="H77" s="19">
        <v>842.95900000000006</v>
      </c>
      <c r="I77" s="140">
        <v>1069.8910000000001</v>
      </c>
      <c r="J77" s="214">
        <f t="shared" si="56"/>
        <v>1.1726159790650467E-2</v>
      </c>
      <c r="K77" s="215">
        <f t="shared" si="57"/>
        <v>1.48542315436946E-2</v>
      </c>
      <c r="L77" s="52">
        <f t="shared" si="51"/>
        <v>0.26920882273040564</v>
      </c>
      <c r="N77" s="40">
        <f t="shared" si="52"/>
        <v>0.36659030084480787</v>
      </c>
      <c r="O77" s="143">
        <f t="shared" si="53"/>
        <v>0.49086125104375994</v>
      </c>
      <c r="P77" s="52">
        <f t="shared" si="58"/>
        <v>0.33899137514704969</v>
      </c>
    </row>
    <row r="78" spans="1:16" ht="20.100000000000001" customHeight="1" x14ac:dyDescent="0.25">
      <c r="A78" s="38" t="s">
        <v>200</v>
      </c>
      <c r="B78" s="19">
        <v>3533.26</v>
      </c>
      <c r="C78" s="140">
        <v>3610.3</v>
      </c>
      <c r="D78" s="247">
        <f t="shared" si="54"/>
        <v>6.5046369696579618E-3</v>
      </c>
      <c r="E78" s="215">
        <f t="shared" si="55"/>
        <v>6.306981066199314E-3</v>
      </c>
      <c r="F78" s="52">
        <f t="shared" si="50"/>
        <v>2.1804226125447874E-2</v>
      </c>
      <c r="H78" s="19">
        <v>885.97199999999998</v>
      </c>
      <c r="I78" s="140">
        <v>880.89599999999996</v>
      </c>
      <c r="J78" s="214">
        <f t="shared" si="56"/>
        <v>1.2324501241510175E-2</v>
      </c>
      <c r="K78" s="215">
        <f t="shared" si="57"/>
        <v>1.2230248829006316E-2</v>
      </c>
      <c r="L78" s="52">
        <f t="shared" si="51"/>
        <v>-5.729300700247888E-3</v>
      </c>
      <c r="N78" s="40">
        <f t="shared" si="52"/>
        <v>2.5075199673955497</v>
      </c>
      <c r="O78" s="143">
        <f t="shared" si="53"/>
        <v>2.4399523585297618</v>
      </c>
      <c r="P78" s="52">
        <f t="shared" si="58"/>
        <v>-2.694599035873977E-2</v>
      </c>
    </row>
    <row r="79" spans="1:16" ht="20.100000000000001" customHeight="1" x14ac:dyDescent="0.25">
      <c r="A79" s="38" t="s">
        <v>174</v>
      </c>
      <c r="B79" s="19">
        <v>5454.1399999999994</v>
      </c>
      <c r="C79" s="140">
        <v>3012.3100000000009</v>
      </c>
      <c r="D79" s="247">
        <f t="shared" si="54"/>
        <v>1.004092557063173E-2</v>
      </c>
      <c r="E79" s="215">
        <f t="shared" si="55"/>
        <v>5.262327821932488E-3</v>
      </c>
      <c r="F79" s="52">
        <f t="shared" si="50"/>
        <v>-0.4477021125236974</v>
      </c>
      <c r="H79" s="19">
        <v>1607.5029999999997</v>
      </c>
      <c r="I79" s="140">
        <v>744.08400000000006</v>
      </c>
      <c r="J79" s="214">
        <f t="shared" si="56"/>
        <v>2.2361511107835606E-2</v>
      </c>
      <c r="K79" s="215">
        <f t="shared" si="57"/>
        <v>1.033076829691852E-2</v>
      </c>
      <c r="L79" s="52">
        <f t="shared" si="51"/>
        <v>-0.53711812668467795</v>
      </c>
      <c r="N79" s="40">
        <f t="shared" ref="N79:N83" si="59">(H79/B79)*10</f>
        <v>2.9473079165551304</v>
      </c>
      <c r="O79" s="143">
        <f t="shared" ref="O79:O83" si="60">(I79/C79)*10</f>
        <v>2.4701441750683024</v>
      </c>
      <c r="P79" s="52">
        <f t="shared" ref="P79:P83" si="61">(O79-N79)/N79</f>
        <v>-0.1618981643575762</v>
      </c>
    </row>
    <row r="80" spans="1:16" ht="20.100000000000001" customHeight="1" x14ac:dyDescent="0.25">
      <c r="A80" s="38" t="s">
        <v>183</v>
      </c>
      <c r="B80" s="19">
        <v>2656.6099999999997</v>
      </c>
      <c r="C80" s="140">
        <v>2646.73</v>
      </c>
      <c r="D80" s="247">
        <f t="shared" si="54"/>
        <v>4.8907478136234056E-3</v>
      </c>
      <c r="E80" s="215">
        <f t="shared" si="55"/>
        <v>4.6236811337954488E-3</v>
      </c>
      <c r="F80" s="52">
        <f t="shared" si="50"/>
        <v>-3.7190253744432398E-3</v>
      </c>
      <c r="H80" s="19">
        <v>590.64100000000008</v>
      </c>
      <c r="I80" s="140">
        <v>637.12900000000013</v>
      </c>
      <c r="J80" s="214">
        <f t="shared" si="56"/>
        <v>8.2162367860234998E-3</v>
      </c>
      <c r="K80" s="215">
        <f t="shared" si="57"/>
        <v>8.8458185826430901E-3</v>
      </c>
      <c r="L80" s="52">
        <f t="shared" si="51"/>
        <v>7.8707709082166746E-2</v>
      </c>
      <c r="N80" s="40">
        <f t="shared" si="59"/>
        <v>2.2232883260998042</v>
      </c>
      <c r="O80" s="143">
        <f t="shared" si="60"/>
        <v>2.4072308093383161</v>
      </c>
      <c r="P80" s="52">
        <f t="shared" si="61"/>
        <v>8.2734425885819488E-2</v>
      </c>
    </row>
    <row r="81" spans="1:16" ht="20.100000000000001" customHeight="1" x14ac:dyDescent="0.25">
      <c r="A81" s="38" t="s">
        <v>185</v>
      </c>
      <c r="B81" s="19">
        <v>3342.1399999999994</v>
      </c>
      <c r="C81" s="140">
        <v>4295.3999999999996</v>
      </c>
      <c r="D81" s="247">
        <f t="shared" si="54"/>
        <v>6.1527901716184642E-3</v>
      </c>
      <c r="E81" s="215">
        <f t="shared" si="55"/>
        <v>7.5038103403463783E-3</v>
      </c>
      <c r="F81" s="52">
        <f t="shared" si="50"/>
        <v>0.28522443703734746</v>
      </c>
      <c r="H81" s="19">
        <v>565.99900000000002</v>
      </c>
      <c r="I81" s="140">
        <v>630.73400000000004</v>
      </c>
      <c r="J81" s="214">
        <f t="shared" si="56"/>
        <v>7.8734490234381189E-3</v>
      </c>
      <c r="K81" s="215">
        <f t="shared" si="57"/>
        <v>8.7570312101706346E-3</v>
      </c>
      <c r="L81" s="52">
        <f t="shared" si="51"/>
        <v>0.11437299359186148</v>
      </c>
      <c r="N81" s="40">
        <f t="shared" si="59"/>
        <v>1.6935227129922747</v>
      </c>
      <c r="O81" s="143">
        <f t="shared" si="60"/>
        <v>1.4683940960096851</v>
      </c>
      <c r="P81" s="52">
        <f t="shared" si="61"/>
        <v>-0.13293510341223078</v>
      </c>
    </row>
    <row r="82" spans="1:16" ht="20.100000000000001" customHeight="1" x14ac:dyDescent="0.25">
      <c r="A82" s="38" t="s">
        <v>211</v>
      </c>
      <c r="B82" s="19">
        <v>2086.9499999999998</v>
      </c>
      <c r="C82" s="140">
        <v>2130.86</v>
      </c>
      <c r="D82" s="247">
        <f t="shared" si="54"/>
        <v>3.8420190203459922E-3</v>
      </c>
      <c r="E82" s="215">
        <f t="shared" si="55"/>
        <v>3.7224866838549346E-3</v>
      </c>
      <c r="F82" s="52">
        <f t="shared" si="50"/>
        <v>2.1040274084189996E-2</v>
      </c>
      <c r="H82" s="19">
        <v>445.24399999999997</v>
      </c>
      <c r="I82" s="140">
        <v>609.58000000000004</v>
      </c>
      <c r="J82" s="214">
        <f t="shared" si="56"/>
        <v>6.1936610082202999E-3</v>
      </c>
      <c r="K82" s="215">
        <f t="shared" si="57"/>
        <v>8.4633317453884135E-3</v>
      </c>
      <c r="L82" s="52">
        <f t="shared" si="51"/>
        <v>0.36909200348572935</v>
      </c>
      <c r="N82" s="40">
        <f t="shared" si="59"/>
        <v>2.1334675004192722</v>
      </c>
      <c r="O82" s="143">
        <f t="shared" si="60"/>
        <v>2.860722900612898</v>
      </c>
      <c r="P82" s="52">
        <f t="shared" si="61"/>
        <v>0.34087953064703563</v>
      </c>
    </row>
    <row r="83" spans="1:16" ht="20.100000000000001" customHeight="1" x14ac:dyDescent="0.25">
      <c r="A83" s="38" t="s">
        <v>187</v>
      </c>
      <c r="B83" s="19">
        <v>3505.1900000000005</v>
      </c>
      <c r="C83" s="140">
        <v>2642.0500000000006</v>
      </c>
      <c r="D83" s="247">
        <f t="shared" si="54"/>
        <v>6.4529608519258109E-3</v>
      </c>
      <c r="E83" s="215">
        <f t="shared" si="55"/>
        <v>4.6155054499492842E-3</v>
      </c>
      <c r="F83" s="52">
        <f t="shared" si="50"/>
        <v>-0.24624628051546413</v>
      </c>
      <c r="H83" s="19">
        <v>720.77399999999977</v>
      </c>
      <c r="I83" s="140">
        <v>609.51699999999983</v>
      </c>
      <c r="J83" s="214">
        <f t="shared" si="56"/>
        <v>1.0026479457418804E-2</v>
      </c>
      <c r="K83" s="215">
        <f t="shared" si="57"/>
        <v>8.4624570613437249E-3</v>
      </c>
      <c r="L83" s="52">
        <f t="shared" si="51"/>
        <v>-0.15435767660875668</v>
      </c>
      <c r="N83" s="40">
        <f t="shared" si="59"/>
        <v>2.0563050790399369</v>
      </c>
      <c r="O83" s="143">
        <f t="shared" si="60"/>
        <v>2.3069851062621813</v>
      </c>
      <c r="P83" s="52">
        <f t="shared" si="61"/>
        <v>0.12190799399244973</v>
      </c>
    </row>
    <row r="84" spans="1:16" ht="20.100000000000001" customHeight="1" x14ac:dyDescent="0.25">
      <c r="A84" s="38" t="s">
        <v>179</v>
      </c>
      <c r="B84" s="19">
        <v>1718.49</v>
      </c>
      <c r="C84" s="140">
        <v>2458.9099999999994</v>
      </c>
      <c r="D84" s="247">
        <f t="shared" si="54"/>
        <v>3.1636940349670018E-3</v>
      </c>
      <c r="E84" s="215">
        <f t="shared" si="55"/>
        <v>4.2955706765332941E-3</v>
      </c>
      <c r="F84" s="52">
        <f t="shared" si="50"/>
        <v>0.43085499479193906</v>
      </c>
      <c r="H84" s="19">
        <v>579.17499999999984</v>
      </c>
      <c r="I84" s="140">
        <v>550.29600000000005</v>
      </c>
      <c r="J84" s="214">
        <f t="shared" si="56"/>
        <v>8.0567365634034178E-3</v>
      </c>
      <c r="K84" s="215">
        <f t="shared" si="57"/>
        <v>7.6402401754655045E-3</v>
      </c>
      <c r="L84" s="52">
        <f t="shared" ref="L84:L94" si="62">(I84-H84)/H84</f>
        <v>-4.9862304139508436E-2</v>
      </c>
      <c r="N84" s="40">
        <f t="shared" ref="N84:N91" si="63">(H84/B84)*10</f>
        <v>3.3702552822536052</v>
      </c>
      <c r="O84" s="143">
        <f t="shared" ref="O84:O91" si="64">(I84/C84)*10</f>
        <v>2.2379672293821256</v>
      </c>
      <c r="P84" s="52">
        <f t="shared" ref="P84:P91" si="65">(O84-N84)/N84</f>
        <v>-0.33596507031192813</v>
      </c>
    </row>
    <row r="85" spans="1:16" ht="20.100000000000001" customHeight="1" x14ac:dyDescent="0.25">
      <c r="A85" s="38" t="s">
        <v>201</v>
      </c>
      <c r="B85" s="19">
        <v>4351.57</v>
      </c>
      <c r="C85" s="140">
        <v>3897.920000000001</v>
      </c>
      <c r="D85" s="247">
        <f t="shared" si="54"/>
        <v>8.011123749187575E-3</v>
      </c>
      <c r="E85" s="215">
        <f t="shared" si="55"/>
        <v>6.809436234539965E-3</v>
      </c>
      <c r="F85" s="52">
        <f t="shared" si="50"/>
        <v>-0.10424973055701707</v>
      </c>
      <c r="H85" s="19">
        <v>539.67399999999998</v>
      </c>
      <c r="I85" s="140">
        <v>484.95100000000002</v>
      </c>
      <c r="J85" s="214">
        <f t="shared" si="56"/>
        <v>7.5072495327287566E-3</v>
      </c>
      <c r="K85" s="215">
        <f t="shared" si="57"/>
        <v>6.7329984468943466E-3</v>
      </c>
      <c r="L85" s="52">
        <f t="shared" si="62"/>
        <v>-0.10140010450753595</v>
      </c>
      <c r="N85" s="40">
        <f t="shared" si="63"/>
        <v>1.2401822790395192</v>
      </c>
      <c r="O85" s="143">
        <f t="shared" si="64"/>
        <v>1.2441276373039978</v>
      </c>
      <c r="P85" s="52">
        <f t="shared" si="65"/>
        <v>3.1812728912189968E-3</v>
      </c>
    </row>
    <row r="86" spans="1:16" ht="20.100000000000001" customHeight="1" x14ac:dyDescent="0.25">
      <c r="A86" s="38" t="s">
        <v>224</v>
      </c>
      <c r="B86" s="19">
        <v>2463.15</v>
      </c>
      <c r="C86" s="140">
        <v>1816.04</v>
      </c>
      <c r="D86" s="247">
        <f t="shared" si="54"/>
        <v>4.5345931382952311E-3</v>
      </c>
      <c r="E86" s="215">
        <f t="shared" si="55"/>
        <v>3.1725147205109274E-3</v>
      </c>
      <c r="F86" s="52">
        <f t="shared" si="50"/>
        <v>-0.2627164403304712</v>
      </c>
      <c r="H86" s="19">
        <v>665.64600000000019</v>
      </c>
      <c r="I86" s="140">
        <v>469.86099999999999</v>
      </c>
      <c r="J86" s="214">
        <f t="shared" si="56"/>
        <v>9.2596097319173568E-3</v>
      </c>
      <c r="K86" s="215">
        <f t="shared" si="57"/>
        <v>6.5234907923815491E-3</v>
      </c>
      <c r="L86" s="52">
        <f t="shared" si="62"/>
        <v>-0.29412780967661512</v>
      </c>
      <c r="N86" s="40">
        <f t="shared" si="63"/>
        <v>2.702417635953962</v>
      </c>
      <c r="O86" s="143">
        <f t="shared" si="64"/>
        <v>2.5872833197506662</v>
      </c>
      <c r="P86" s="52">
        <f t="shared" si="65"/>
        <v>-4.2604190659321632E-2</v>
      </c>
    </row>
    <row r="87" spans="1:16" ht="20.100000000000001" customHeight="1" x14ac:dyDescent="0.25">
      <c r="A87" s="38" t="s">
        <v>225</v>
      </c>
      <c r="B87" s="19">
        <v>1191.55</v>
      </c>
      <c r="C87" s="140">
        <v>1495.5</v>
      </c>
      <c r="D87" s="247">
        <f t="shared" si="54"/>
        <v>2.1936116168059933E-3</v>
      </c>
      <c r="E87" s="215">
        <f t="shared" si="55"/>
        <v>2.6125502546882735E-3</v>
      </c>
      <c r="F87" s="52">
        <f t="shared" si="50"/>
        <v>0.25508791070454456</v>
      </c>
      <c r="H87" s="19">
        <v>356.745</v>
      </c>
      <c r="I87" s="140">
        <v>446.98800000000006</v>
      </c>
      <c r="J87" s="214">
        <f t="shared" si="56"/>
        <v>4.9625769159776468E-3</v>
      </c>
      <c r="K87" s="215">
        <f t="shared" si="57"/>
        <v>6.2059249486657638E-3</v>
      </c>
      <c r="L87" s="52">
        <f t="shared" si="62"/>
        <v>0.25296219989067836</v>
      </c>
      <c r="N87" s="40">
        <f t="shared" si="63"/>
        <v>2.9939574503797579</v>
      </c>
      <c r="O87" s="143">
        <f t="shared" si="64"/>
        <v>2.98888665997994</v>
      </c>
      <c r="P87" s="52">
        <f t="shared" si="65"/>
        <v>-1.693674838022418E-3</v>
      </c>
    </row>
    <row r="88" spans="1:16" ht="20.100000000000001" customHeight="1" x14ac:dyDescent="0.25">
      <c r="A88" s="38" t="s">
        <v>209</v>
      </c>
      <c r="B88" s="19">
        <v>80.460000000000008</v>
      </c>
      <c r="C88" s="140">
        <v>91.070000000000022</v>
      </c>
      <c r="D88" s="247">
        <f t="shared" si="54"/>
        <v>1.4812470369536337E-4</v>
      </c>
      <c r="E88" s="215">
        <f t="shared" si="55"/>
        <v>1.590939162116089E-4</v>
      </c>
      <c r="F88" s="52">
        <f t="shared" si="50"/>
        <v>0.13186676609495418</v>
      </c>
      <c r="H88" s="19">
        <v>104.73899999999999</v>
      </c>
      <c r="I88" s="140">
        <v>421.05099999999999</v>
      </c>
      <c r="J88" s="214">
        <f t="shared" si="56"/>
        <v>1.456994053462789E-3</v>
      </c>
      <c r="K88" s="215">
        <f t="shared" si="57"/>
        <v>5.8458189158560585E-3</v>
      </c>
      <c r="L88" s="52">
        <f t="shared" si="62"/>
        <v>3.0200021004592372</v>
      </c>
      <c r="N88" s="40">
        <f t="shared" si="63"/>
        <v>13.017524235645039</v>
      </c>
      <c r="O88" s="143">
        <f t="shared" si="64"/>
        <v>46.233776216097489</v>
      </c>
      <c r="P88" s="52">
        <f t="shared" si="65"/>
        <v>2.5516566268030099</v>
      </c>
    </row>
    <row r="89" spans="1:16" ht="20.100000000000001" customHeight="1" x14ac:dyDescent="0.25">
      <c r="A89" s="38" t="s">
        <v>214</v>
      </c>
      <c r="B89" s="19">
        <v>760.6400000000001</v>
      </c>
      <c r="C89" s="140">
        <v>1733.2100000000003</v>
      </c>
      <c r="D89" s="247">
        <f t="shared" si="54"/>
        <v>1.4003178550688691E-3</v>
      </c>
      <c r="E89" s="215">
        <f t="shared" si="55"/>
        <v>3.0278155980797482E-3</v>
      </c>
      <c r="F89" s="52">
        <f t="shared" ref="F89:F94" si="66">(C89-B89)/B89</f>
        <v>1.2786206352545226</v>
      </c>
      <c r="H89" s="19">
        <v>112.16200000000001</v>
      </c>
      <c r="I89" s="140">
        <v>360.40599999999995</v>
      </c>
      <c r="J89" s="214">
        <f t="shared" si="56"/>
        <v>1.5602532678800959E-3</v>
      </c>
      <c r="K89" s="215">
        <f t="shared" si="57"/>
        <v>5.0038313937931945E-3</v>
      </c>
      <c r="L89" s="52">
        <f t="shared" si="62"/>
        <v>2.213262958934398</v>
      </c>
      <c r="N89" s="40">
        <f t="shared" si="63"/>
        <v>1.4745740429112324</v>
      </c>
      <c r="O89" s="143">
        <f t="shared" si="64"/>
        <v>2.0794133428724728</v>
      </c>
      <c r="P89" s="52">
        <f t="shared" si="65"/>
        <v>0.41017899566922666</v>
      </c>
    </row>
    <row r="90" spans="1:16" ht="20.100000000000001" customHeight="1" x14ac:dyDescent="0.25">
      <c r="A90" s="38" t="s">
        <v>203</v>
      </c>
      <c r="B90" s="19">
        <v>1611.37</v>
      </c>
      <c r="C90" s="140">
        <v>1171.7299999999998</v>
      </c>
      <c r="D90" s="247">
        <f t="shared" si="54"/>
        <v>2.966488985751897E-3</v>
      </c>
      <c r="E90" s="215">
        <f t="shared" si="55"/>
        <v>2.0469431694589701E-3</v>
      </c>
      <c r="F90" s="52">
        <f t="shared" si="66"/>
        <v>-0.27283615805184419</v>
      </c>
      <c r="H90" s="19">
        <v>541.04100000000005</v>
      </c>
      <c r="I90" s="140">
        <v>342.86799999999999</v>
      </c>
      <c r="J90" s="214">
        <f t="shared" si="56"/>
        <v>7.5262654758930384E-3</v>
      </c>
      <c r="K90" s="215">
        <f t="shared" si="57"/>
        <v>4.7603360164011847E-3</v>
      </c>
      <c r="L90" s="52">
        <f t="shared" si="62"/>
        <v>-0.36628092880206869</v>
      </c>
      <c r="N90" s="40">
        <f t="shared" si="63"/>
        <v>3.357645978266941</v>
      </c>
      <c r="O90" s="143">
        <f t="shared" si="64"/>
        <v>2.9261689979773502</v>
      </c>
      <c r="P90" s="52">
        <f t="shared" si="65"/>
        <v>-0.12850579932560338</v>
      </c>
    </row>
    <row r="91" spans="1:16" ht="20.100000000000001" customHeight="1" x14ac:dyDescent="0.25">
      <c r="A91" s="38" t="s">
        <v>226</v>
      </c>
      <c r="B91" s="19">
        <v>70.929999999999993</v>
      </c>
      <c r="C91" s="140">
        <v>392.67999999999995</v>
      </c>
      <c r="D91" s="247">
        <f t="shared" si="54"/>
        <v>1.3058022909659609E-4</v>
      </c>
      <c r="E91" s="215">
        <f t="shared" si="55"/>
        <v>6.8598878904111739E-4</v>
      </c>
      <c r="F91" s="52">
        <f t="shared" si="66"/>
        <v>4.5361624136472578</v>
      </c>
      <c r="H91" s="19">
        <v>186.62699999999998</v>
      </c>
      <c r="I91" s="140">
        <v>296.56900000000002</v>
      </c>
      <c r="J91" s="214">
        <f t="shared" si="56"/>
        <v>2.5961144293491431E-3</v>
      </c>
      <c r="K91" s="215">
        <f t="shared" si="57"/>
        <v>4.1175265467995933E-3</v>
      </c>
      <c r="L91" s="52">
        <f t="shared" si="62"/>
        <v>0.58910018378905538</v>
      </c>
      <c r="N91" s="40">
        <f t="shared" si="63"/>
        <v>26.311433807979697</v>
      </c>
      <c r="O91" s="143">
        <f t="shared" si="64"/>
        <v>7.5524345523072238</v>
      </c>
      <c r="P91" s="52">
        <f t="shared" si="65"/>
        <v>-0.7129599774978157</v>
      </c>
    </row>
    <row r="92" spans="1:16" ht="20.100000000000001" customHeight="1" x14ac:dyDescent="0.25">
      <c r="A92" s="38" t="s">
        <v>210</v>
      </c>
      <c r="B92" s="19">
        <v>2029.5100000000002</v>
      </c>
      <c r="C92" s="140">
        <v>1627.15</v>
      </c>
      <c r="D92" s="247">
        <f t="shared" si="54"/>
        <v>3.7362735197213142E-3</v>
      </c>
      <c r="E92" s="215">
        <f t="shared" si="55"/>
        <v>2.842535036386509E-3</v>
      </c>
      <c r="F92" s="52">
        <f t="shared" si="66"/>
        <v>-0.19825475114682858</v>
      </c>
      <c r="H92" s="19">
        <v>379.89100000000002</v>
      </c>
      <c r="I92" s="140">
        <v>282.05700000000002</v>
      </c>
      <c r="J92" s="214">
        <f t="shared" si="56"/>
        <v>5.2845542535639297E-3</v>
      </c>
      <c r="K92" s="215">
        <f t="shared" si="57"/>
        <v>3.9160437712999433E-3</v>
      </c>
      <c r="L92" s="52">
        <f t="shared" si="62"/>
        <v>-0.25753176569068498</v>
      </c>
      <c r="N92" s="40">
        <f t="shared" ref="N92:N93" si="67">(H92/B92)*10</f>
        <v>1.8718360589501897</v>
      </c>
      <c r="O92" s="143">
        <f t="shared" ref="O92:O93" si="68">(I92/C92)*10</f>
        <v>1.733441907629905</v>
      </c>
      <c r="P92" s="52">
        <f t="shared" ref="P92:P93" si="69">(O92-N92)/N92</f>
        <v>-7.3934974517961979E-2</v>
      </c>
    </row>
    <row r="93" spans="1:16" ht="20.100000000000001" customHeight="1" x14ac:dyDescent="0.25">
      <c r="A93" s="38" t="s">
        <v>178</v>
      </c>
      <c r="B93" s="19">
        <v>164.81999999999994</v>
      </c>
      <c r="C93" s="140">
        <v>163.59999999999997</v>
      </c>
      <c r="D93" s="247">
        <f t="shared" si="54"/>
        <v>3.0342920287185904E-4</v>
      </c>
      <c r="E93" s="215">
        <f t="shared" si="55"/>
        <v>2.8579954641725275E-4</v>
      </c>
      <c r="F93" s="52">
        <f t="shared" si="66"/>
        <v>-7.4020143186504725E-3</v>
      </c>
      <c r="H93" s="19">
        <v>253.23000000000005</v>
      </c>
      <c r="I93" s="140">
        <v>257.904</v>
      </c>
      <c r="J93" s="214">
        <f t="shared" si="56"/>
        <v>3.5226095738777547E-3</v>
      </c>
      <c r="K93" s="215">
        <f t="shared" si="57"/>
        <v>3.5807065692159403E-3</v>
      </c>
      <c r="L93" s="52">
        <f t="shared" si="62"/>
        <v>1.8457528728823398E-2</v>
      </c>
      <c r="N93" s="40">
        <f t="shared" si="67"/>
        <v>15.364033491081187</v>
      </c>
      <c r="O93" s="143">
        <f t="shared" si="68"/>
        <v>15.764303178484111</v>
      </c>
      <c r="P93" s="52">
        <f t="shared" si="69"/>
        <v>2.6052383160664157E-2</v>
      </c>
    </row>
    <row r="94" spans="1:16" ht="20.100000000000001" customHeight="1" x14ac:dyDescent="0.25">
      <c r="A94" s="38" t="s">
        <v>219</v>
      </c>
      <c r="B94" s="19">
        <v>1934.1599999999999</v>
      </c>
      <c r="C94" s="140">
        <v>647.70999999999992</v>
      </c>
      <c r="D94" s="247">
        <f t="shared" si="54"/>
        <v>3.5607367250736262E-3</v>
      </c>
      <c r="E94" s="215">
        <f t="shared" si="55"/>
        <v>1.1315111504273765E-3</v>
      </c>
      <c r="F94" s="52">
        <f t="shared" si="66"/>
        <v>-0.66512077594407903</v>
      </c>
      <c r="H94" s="19">
        <v>793.15700000000015</v>
      </c>
      <c r="I94" s="140">
        <v>256.04500000000002</v>
      </c>
      <c r="J94" s="214">
        <f t="shared" si="56"/>
        <v>1.1033378516716654E-2</v>
      </c>
      <c r="K94" s="215">
        <f t="shared" si="57"/>
        <v>3.5548964479608521E-3</v>
      </c>
      <c r="L94" s="52">
        <f t="shared" si="62"/>
        <v>-0.67718244937635297</v>
      </c>
      <c r="N94" s="40">
        <f t="shared" ref="N94" si="70">(H94/B94)*10</f>
        <v>4.1007827687471572</v>
      </c>
      <c r="O94" s="143">
        <f t="shared" ref="O94" si="71">(I94/C94)*10</f>
        <v>3.9530808540859343</v>
      </c>
      <c r="P94" s="52">
        <f t="shared" ref="P94" si="72">(O94-N94)/N94</f>
        <v>-3.6017980710143227E-2</v>
      </c>
    </row>
    <row r="95" spans="1:16" ht="20.100000000000001" customHeight="1" thickBot="1" x14ac:dyDescent="0.3">
      <c r="A95" s="8" t="s">
        <v>17</v>
      </c>
      <c r="B95" s="19">
        <f>B96-SUM(B68:B94)</f>
        <v>22427.130000000179</v>
      </c>
      <c r="C95" s="140">
        <f>C96-SUM(C68:C94)</f>
        <v>19403.229999999981</v>
      </c>
      <c r="D95" s="247">
        <f t="shared" si="54"/>
        <v>4.1287745289428551E-2</v>
      </c>
      <c r="E95" s="215">
        <f t="shared" si="55"/>
        <v>3.38962978791542E-2</v>
      </c>
      <c r="F95" s="52">
        <f t="shared" ref="F95" si="73">(C95-B95)/B95</f>
        <v>-0.1348322322116193</v>
      </c>
      <c r="H95" s="196">
        <f>H96-SUM(H68:H94)</f>
        <v>3810.2019999999757</v>
      </c>
      <c r="I95" s="119">
        <f>I96-SUM(I68:I94)</f>
        <v>3445.1850000000122</v>
      </c>
      <c r="J95" s="214">
        <f t="shared" si="56"/>
        <v>5.3002622294388818E-2</v>
      </c>
      <c r="K95" s="215">
        <f t="shared" si="57"/>
        <v>4.7832513499845929E-2</v>
      </c>
      <c r="L95" s="52">
        <f t="shared" ref="L95" si="74">(I95-H95)/H95</f>
        <v>-9.5799907721418914E-2</v>
      </c>
      <c r="N95" s="40">
        <f t="shared" ref="N95:N96" si="75">(H95/B95)*10</f>
        <v>1.6989253640568123</v>
      </c>
      <c r="O95" s="143">
        <f t="shared" ref="O95:O96" si="76">(I95/C95)*10</f>
        <v>1.7755729329601388</v>
      </c>
      <c r="P95" s="52">
        <f>(O95-N95)/N95</f>
        <v>4.5115324383822361E-2</v>
      </c>
    </row>
    <row r="96" spans="1:16" ht="26.25" customHeight="1" thickBot="1" x14ac:dyDescent="0.3">
      <c r="A96" s="12" t="s">
        <v>18</v>
      </c>
      <c r="B96" s="17">
        <v>543190.9600000002</v>
      </c>
      <c r="C96" s="145">
        <v>572429.18000000017</v>
      </c>
      <c r="D96" s="243">
        <f>SUM(D68:D95)</f>
        <v>0.99999999999999989</v>
      </c>
      <c r="E96" s="244">
        <f>SUM(E68:E95)</f>
        <v>0.99999999999999978</v>
      </c>
      <c r="F96" s="57">
        <f>(C96-B96)/B96</f>
        <v>5.3826779444193923E-2</v>
      </c>
      <c r="G96" s="1"/>
      <c r="H96" s="17">
        <v>71887.046999999977</v>
      </c>
      <c r="I96" s="145">
        <v>72026.008000000031</v>
      </c>
      <c r="J96" s="255">
        <f t="shared" si="56"/>
        <v>1</v>
      </c>
      <c r="K96" s="244">
        <f t="shared" si="57"/>
        <v>1</v>
      </c>
      <c r="L96" s="57">
        <f>(I96-H96)/H96</f>
        <v>1.9330464360297612E-3</v>
      </c>
      <c r="M96" s="1"/>
      <c r="N96" s="37">
        <f t="shared" si="75"/>
        <v>1.3234212697501437</v>
      </c>
      <c r="O96" s="150">
        <f t="shared" si="76"/>
        <v>1.258251859208156</v>
      </c>
      <c r="P96" s="57">
        <f>(O96-N96)/N96</f>
        <v>-4.9243133710773344E-2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J46:L49 J39:L45 J54:L56 J62:L62 J57:K61 D46:E51 D39:F45 D54:F56 F46:F49 P39:P49 J68:L78 D76:F78 N68:P78 F28 P28 D89:E90 D84:E88 J89:K90 J84:K86 D83:E83 D82:E82 J83:K83 J82:K82 F30 D59:E59 D58:E58 L61 D80:F81 D79:E79 D93:E93 D91:E91 J81:L81 J79:K79 J87:K88 J95:L96 J91:K91 N95:P96 D92:E92 J92:K94 J80:K80 P54:P56 N54:O56 J51:K51 J50:K50 D95:F96 D94:E94 D61:F62 D60:E60 N61:O62 P61:P62 F32:F33 J52:K52 D52:E52 J53:K53 D53:E53 D57:E5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50" t="s">
        <v>16</v>
      </c>
      <c r="B3" s="333"/>
      <c r="C3" s="333"/>
      <c r="D3" s="369" t="s">
        <v>1</v>
      </c>
      <c r="E3" s="362"/>
      <c r="F3" s="369" t="s">
        <v>104</v>
      </c>
      <c r="G3" s="362"/>
      <c r="H3" s="130" t="s">
        <v>0</v>
      </c>
      <c r="J3" s="363" t="s">
        <v>19</v>
      </c>
      <c r="K3" s="362"/>
      <c r="L3" s="372" t="s">
        <v>104</v>
      </c>
      <c r="M3" s="373"/>
      <c r="N3" s="130" t="s">
        <v>0</v>
      </c>
      <c r="P3" s="361" t="s">
        <v>22</v>
      </c>
      <c r="Q3" s="362"/>
      <c r="R3" s="130" t="s">
        <v>0</v>
      </c>
    </row>
    <row r="4" spans="1:18" x14ac:dyDescent="0.25">
      <c r="A4" s="368"/>
      <c r="B4" s="334"/>
      <c r="C4" s="334"/>
      <c r="D4" s="370" t="s">
        <v>157</v>
      </c>
      <c r="E4" s="364"/>
      <c r="F4" s="370" t="str">
        <f>D4</f>
        <v>jan-set</v>
      </c>
      <c r="G4" s="364"/>
      <c r="H4" s="131" t="s">
        <v>152</v>
      </c>
      <c r="J4" s="359" t="str">
        <f>D4</f>
        <v>jan-set</v>
      </c>
      <c r="K4" s="364"/>
      <c r="L4" s="365" t="str">
        <f>D4</f>
        <v>jan-set</v>
      </c>
      <c r="M4" s="366"/>
      <c r="N4" s="131" t="str">
        <f>H4</f>
        <v>2025/2024</v>
      </c>
      <c r="P4" s="359" t="str">
        <f>D4</f>
        <v>jan-set</v>
      </c>
      <c r="Q4" s="360"/>
      <c r="R4" s="131" t="str">
        <f>N4</f>
        <v>2025/2024</v>
      </c>
    </row>
    <row r="5" spans="1:18" ht="19.5" customHeight="1" thickBot="1" x14ac:dyDescent="0.3">
      <c r="A5" s="351"/>
      <c r="B5" s="374"/>
      <c r="C5" s="374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6807.25</v>
      </c>
      <c r="E6" s="147">
        <v>7908.3299999999963</v>
      </c>
      <c r="F6" s="248">
        <f>D6/D8</f>
        <v>0.4291361863190834</v>
      </c>
      <c r="G6" s="256">
        <f>E6/E8</f>
        <v>0.39951068550505514</v>
      </c>
      <c r="H6" s="165">
        <f>(E6-D6)/D6</f>
        <v>0.16175107422233592</v>
      </c>
      <c r="I6" s="1"/>
      <c r="J6" s="19">
        <v>1790.4440000000006</v>
      </c>
      <c r="K6" s="147">
        <v>1525.9839999999992</v>
      </c>
      <c r="L6" s="247">
        <f>J6/J8</f>
        <v>0.20918339748063119</v>
      </c>
      <c r="M6" s="246">
        <f>K6/K8</f>
        <v>0.17181462921203591</v>
      </c>
      <c r="N6" s="165">
        <f>(K6-J6)/J6</f>
        <v>-0.14770637897638872</v>
      </c>
      <c r="P6" s="27">
        <f t="shared" ref="P6:Q8" si="0">(J6/D6)*10</f>
        <v>2.6302016232693095</v>
      </c>
      <c r="Q6" s="152">
        <f t="shared" si="0"/>
        <v>1.9295906974038766</v>
      </c>
      <c r="R6" s="165">
        <f>(Q6-P6)/P6</f>
        <v>-0.26637156622030439</v>
      </c>
    </row>
    <row r="7" spans="1:18" ht="24" customHeight="1" thickBot="1" x14ac:dyDescent="0.3">
      <c r="A7" s="161" t="s">
        <v>21</v>
      </c>
      <c r="B7" s="1"/>
      <c r="C7" s="1"/>
      <c r="D7" s="117">
        <v>9055.4300000000039</v>
      </c>
      <c r="E7" s="140">
        <v>11886.710000000026</v>
      </c>
      <c r="F7" s="248">
        <f>D7/D8</f>
        <v>0.57086381368091654</v>
      </c>
      <c r="G7" s="228">
        <f>E7/E8</f>
        <v>0.6004893144949448</v>
      </c>
      <c r="H7" s="55">
        <f t="shared" ref="H7:H8" si="1">(E7-D7)/D7</f>
        <v>0.31266102217122999</v>
      </c>
      <c r="J7" s="19">
        <v>6768.7629999999981</v>
      </c>
      <c r="K7" s="140">
        <v>7355.5879999999952</v>
      </c>
      <c r="L7" s="247">
        <f>J7/J8</f>
        <v>0.79081660251936881</v>
      </c>
      <c r="M7" s="215">
        <f>K7/K8</f>
        <v>0.82818537078796406</v>
      </c>
      <c r="N7" s="102">
        <f t="shared" ref="N7:N8" si="2">(K7-J7)/J7</f>
        <v>8.6696047712114796E-2</v>
      </c>
      <c r="P7" s="27">
        <f t="shared" si="0"/>
        <v>7.4748112458491702</v>
      </c>
      <c r="Q7" s="152">
        <f t="shared" si="0"/>
        <v>6.1880772728534463</v>
      </c>
      <c r="R7" s="102">
        <f t="shared" ref="R7:R8" si="3">(Q7-P7)/P7</f>
        <v>-0.17214267098854955</v>
      </c>
    </row>
    <row r="8" spans="1:18" ht="26.25" customHeight="1" thickBot="1" x14ac:dyDescent="0.3">
      <c r="A8" s="12" t="s">
        <v>12</v>
      </c>
      <c r="B8" s="162"/>
      <c r="C8" s="162"/>
      <c r="D8" s="163">
        <v>15862.680000000004</v>
      </c>
      <c r="E8" s="145">
        <v>19795.040000000023</v>
      </c>
      <c r="F8" s="257">
        <f>SUM(F6:F7)</f>
        <v>1</v>
      </c>
      <c r="G8" s="258">
        <f>SUM(G6:G7)</f>
        <v>1</v>
      </c>
      <c r="H8" s="164">
        <f t="shared" si="1"/>
        <v>0.2479001026308302</v>
      </c>
      <c r="I8" s="1"/>
      <c r="J8" s="17">
        <v>8559.2069999999985</v>
      </c>
      <c r="K8" s="145">
        <v>8881.5719999999947</v>
      </c>
      <c r="L8" s="243">
        <f>SUM(L6:L7)</f>
        <v>1</v>
      </c>
      <c r="M8" s="244">
        <f>SUM(M6:M7)</f>
        <v>1</v>
      </c>
      <c r="N8" s="164">
        <f t="shared" si="2"/>
        <v>3.7662951719709105E-2</v>
      </c>
      <c r="O8" s="1"/>
      <c r="P8" s="29">
        <f t="shared" si="0"/>
        <v>5.395813948210515</v>
      </c>
      <c r="Q8" s="146">
        <f t="shared" si="0"/>
        <v>4.4867663818815142</v>
      </c>
      <c r="R8" s="164">
        <f t="shared" si="3"/>
        <v>-0.16847274110154969</v>
      </c>
    </row>
  </sheetData>
  <mergeCells count="11">
    <mergeCell ref="P3:Q3"/>
    <mergeCell ref="D4:E4"/>
    <mergeCell ref="F4:G4"/>
    <mergeCell ref="J4:K4"/>
    <mergeCell ref="L4:M4"/>
    <mergeCell ref="P4:Q4"/>
    <mergeCell ref="A3:C5"/>
    <mergeCell ref="D3:E3"/>
    <mergeCell ref="F3:G3"/>
    <mergeCell ref="J3:K3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zoomScaleNormal="100" workbookViewId="0">
      <selection activeCell="H84" sqref="H84:I84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13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6" x14ac:dyDescent="0.25">
      <c r="A5" s="376"/>
      <c r="B5" s="370" t="s">
        <v>157</v>
      </c>
      <c r="C5" s="364"/>
      <c r="D5" s="370" t="str">
        <f>B5</f>
        <v>jan-set</v>
      </c>
      <c r="E5" s="364"/>
      <c r="F5" s="131" t="s">
        <v>152</v>
      </c>
      <c r="H5" s="359" t="str">
        <f>B5</f>
        <v>jan-set</v>
      </c>
      <c r="I5" s="364"/>
      <c r="J5" s="370" t="str">
        <f>B5</f>
        <v>jan-set</v>
      </c>
      <c r="K5" s="360"/>
      <c r="L5" s="131" t="str">
        <f>F5</f>
        <v>2025/2024</v>
      </c>
      <c r="N5" s="359" t="str">
        <f>B5</f>
        <v>jan-set</v>
      </c>
      <c r="O5" s="360"/>
      <c r="P5" s="131" t="str">
        <f>L5</f>
        <v>2025/2024</v>
      </c>
    </row>
    <row r="6" spans="1:16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174</v>
      </c>
      <c r="B7" s="39">
        <v>1949.7800000000002</v>
      </c>
      <c r="C7" s="147">
        <v>4634.300000000002</v>
      </c>
      <c r="D7" s="247">
        <f>B7/$B$33</f>
        <v>0.1229161780985306</v>
      </c>
      <c r="E7" s="246">
        <f>C7/$C$33</f>
        <v>0.23411420234563809</v>
      </c>
      <c r="F7" s="52">
        <f>(C7-B7)/B7</f>
        <v>1.376832257998339</v>
      </c>
      <c r="H7" s="39">
        <v>2130.9270000000001</v>
      </c>
      <c r="I7" s="147">
        <v>2198.5369999999998</v>
      </c>
      <c r="J7" s="247">
        <f>H7/$H$33</f>
        <v>0.24896313408473461</v>
      </c>
      <c r="K7" s="246">
        <f>I7/$I$33</f>
        <v>0.24753917437138367</v>
      </c>
      <c r="L7" s="52">
        <f>(I7-H7)/H7</f>
        <v>3.1727975665050784E-2</v>
      </c>
      <c r="N7" s="27">
        <f t="shared" ref="N7:N33" si="0">(H7/B7)*10</f>
        <v>10.92906379181241</v>
      </c>
      <c r="O7" s="151">
        <f t="shared" ref="O7:O33" si="1">(I7/C7)*10</f>
        <v>4.7440541182055522</v>
      </c>
      <c r="P7" s="61">
        <f>(O7-N7)/N7</f>
        <v>-0.56592310113885547</v>
      </c>
    </row>
    <row r="8" spans="1:16" ht="20.100000000000001" customHeight="1" x14ac:dyDescent="0.25">
      <c r="A8" s="8" t="s">
        <v>167</v>
      </c>
      <c r="B8" s="19">
        <v>612.43000000000006</v>
      </c>
      <c r="C8" s="140">
        <v>1578.3300000000002</v>
      </c>
      <c r="D8" s="247">
        <f t="shared" ref="D8:D32" si="2">B8/$B$33</f>
        <v>3.8608230135134786E-2</v>
      </c>
      <c r="E8" s="215">
        <f t="shared" ref="E8:E32" si="3">C8/$C$33</f>
        <v>7.9733610035645275E-2</v>
      </c>
      <c r="F8" s="52">
        <f t="shared" ref="F8:F33" si="4">(C8-B8)/B8</f>
        <v>1.5771598386754404</v>
      </c>
      <c r="H8" s="19">
        <v>510.18299999999988</v>
      </c>
      <c r="I8" s="140">
        <v>1424.7030000000002</v>
      </c>
      <c r="J8" s="247">
        <f t="shared" ref="J8:J32" si="5">H8/$H$33</f>
        <v>5.9606339699460435E-2</v>
      </c>
      <c r="K8" s="215">
        <f t="shared" ref="K8:K32" si="6">I8/$I$33</f>
        <v>0.16041112992159492</v>
      </c>
      <c r="L8" s="52">
        <f t="shared" ref="L8:L31" si="7">(I8-H8)/H8</f>
        <v>1.7925332674746131</v>
      </c>
      <c r="N8" s="27">
        <f t="shared" si="0"/>
        <v>8.3304704211093483</v>
      </c>
      <c r="O8" s="152">
        <f t="shared" si="1"/>
        <v>9.0266484195320373</v>
      </c>
      <c r="P8" s="52">
        <f t="shared" ref="P8:P64" si="8">(O8-N8)/N8</f>
        <v>8.3570070263808791E-2</v>
      </c>
    </row>
    <row r="9" spans="1:16" ht="20.100000000000001" customHeight="1" x14ac:dyDescent="0.25">
      <c r="A9" s="8" t="s">
        <v>164</v>
      </c>
      <c r="B9" s="19">
        <v>1409.97</v>
      </c>
      <c r="C9" s="140">
        <v>1158.8699999999999</v>
      </c>
      <c r="D9" s="247">
        <f t="shared" si="2"/>
        <v>8.8885989000597604E-2</v>
      </c>
      <c r="E9" s="215">
        <f t="shared" si="3"/>
        <v>5.8543453309515887E-2</v>
      </c>
      <c r="F9" s="52">
        <f t="shared" si="4"/>
        <v>-0.17808889550841517</v>
      </c>
      <c r="H9" s="19">
        <v>967.15199999999993</v>
      </c>
      <c r="I9" s="140">
        <v>707.79800000000012</v>
      </c>
      <c r="J9" s="247">
        <f t="shared" si="5"/>
        <v>0.11299551465457015</v>
      </c>
      <c r="K9" s="215">
        <f t="shared" si="6"/>
        <v>7.9692874189388974E-2</v>
      </c>
      <c r="L9" s="52">
        <f t="shared" si="7"/>
        <v>-0.26816260525749813</v>
      </c>
      <c r="N9" s="27">
        <f t="shared" ref="N9:N15" si="9">(H9/B9)*10</f>
        <v>6.8593799868082295</v>
      </c>
      <c r="O9" s="152">
        <f t="shared" ref="O9:O15" si="10">(I9/C9)*10</f>
        <v>6.107656596512121</v>
      </c>
      <c r="P9" s="52">
        <f t="shared" ref="P9:P15" si="11">(O9-N9)/N9</f>
        <v>-0.10959057403756639</v>
      </c>
    </row>
    <row r="10" spans="1:16" ht="20.100000000000001" customHeight="1" x14ac:dyDescent="0.25">
      <c r="A10" s="8" t="s">
        <v>165</v>
      </c>
      <c r="B10" s="19">
        <v>686.1500000000002</v>
      </c>
      <c r="C10" s="140">
        <v>471.64999999999986</v>
      </c>
      <c r="D10" s="247">
        <f t="shared" si="2"/>
        <v>4.3255616327127572E-2</v>
      </c>
      <c r="E10" s="215">
        <f t="shared" si="3"/>
        <v>2.3826675773325017E-2</v>
      </c>
      <c r="F10" s="52">
        <f t="shared" si="4"/>
        <v>-0.31261385994316154</v>
      </c>
      <c r="H10" s="19">
        <v>859.30100000000016</v>
      </c>
      <c r="I10" s="140">
        <v>669.23099999999999</v>
      </c>
      <c r="J10" s="247">
        <f t="shared" si="5"/>
        <v>0.10039493144633606</v>
      </c>
      <c r="K10" s="215">
        <f t="shared" si="6"/>
        <v>7.5350512274178452E-2</v>
      </c>
      <c r="L10" s="52">
        <f t="shared" si="7"/>
        <v>-0.22119141022761538</v>
      </c>
      <c r="N10" s="27">
        <f t="shared" si="9"/>
        <v>12.523515266341178</v>
      </c>
      <c r="O10" s="152">
        <f t="shared" si="10"/>
        <v>14.189144492738263</v>
      </c>
      <c r="P10" s="52">
        <f t="shared" si="11"/>
        <v>0.1330001354231358</v>
      </c>
    </row>
    <row r="11" spans="1:16" ht="20.100000000000001" customHeight="1" x14ac:dyDescent="0.25">
      <c r="A11" s="8" t="s">
        <v>173</v>
      </c>
      <c r="B11" s="19">
        <v>3371.52</v>
      </c>
      <c r="C11" s="140">
        <v>4229.4500000000007</v>
      </c>
      <c r="D11" s="247">
        <f t="shared" si="2"/>
        <v>0.21254416025539183</v>
      </c>
      <c r="E11" s="215">
        <f t="shared" si="3"/>
        <v>0.21366210929606602</v>
      </c>
      <c r="F11" s="52">
        <f t="shared" si="4"/>
        <v>0.25446386199696303</v>
      </c>
      <c r="H11" s="19">
        <v>824.94099999999992</v>
      </c>
      <c r="I11" s="140">
        <v>634.14700000000005</v>
      </c>
      <c r="J11" s="247">
        <f t="shared" si="5"/>
        <v>9.6380540860853056E-2</v>
      </c>
      <c r="K11" s="215">
        <f t="shared" si="6"/>
        <v>7.140031066572447E-2</v>
      </c>
      <c r="L11" s="52">
        <f t="shared" si="7"/>
        <v>-0.231281994712349</v>
      </c>
      <c r="N11" s="27">
        <f t="shared" si="9"/>
        <v>2.4467925446089596</v>
      </c>
      <c r="O11" s="152">
        <f t="shared" si="10"/>
        <v>1.4993604369362445</v>
      </c>
      <c r="P11" s="52">
        <f t="shared" si="11"/>
        <v>-0.38721390980212067</v>
      </c>
    </row>
    <row r="12" spans="1:16" ht="20.100000000000001" customHeight="1" x14ac:dyDescent="0.25">
      <c r="A12" s="8" t="s">
        <v>178</v>
      </c>
      <c r="B12" s="19">
        <v>74.670000000000016</v>
      </c>
      <c r="C12" s="140">
        <v>89.5</v>
      </c>
      <c r="D12" s="247">
        <f t="shared" si="2"/>
        <v>4.7072751893122719E-3</v>
      </c>
      <c r="E12" s="215">
        <f t="shared" si="3"/>
        <v>4.521334637363701E-3</v>
      </c>
      <c r="F12" s="52">
        <f t="shared" si="4"/>
        <v>0.19860720503548923</v>
      </c>
      <c r="H12" s="19">
        <v>372.57500000000005</v>
      </c>
      <c r="I12" s="140">
        <v>472.35399999999998</v>
      </c>
      <c r="J12" s="247">
        <f t="shared" si="5"/>
        <v>4.3529149370963909E-2</v>
      </c>
      <c r="K12" s="215">
        <f t="shared" si="6"/>
        <v>5.3183603082877645E-2</v>
      </c>
      <c r="L12" s="52">
        <f t="shared" si="7"/>
        <v>0.26780916593974347</v>
      </c>
      <c r="N12" s="27">
        <f t="shared" si="9"/>
        <v>49.896209990625415</v>
      </c>
      <c r="O12" s="152">
        <f t="shared" si="10"/>
        <v>52.776983240223458</v>
      </c>
      <c r="P12" s="52">
        <f t="shared" si="11"/>
        <v>5.7735311963359293E-2</v>
      </c>
    </row>
    <row r="13" spans="1:16" ht="20.100000000000001" customHeight="1" x14ac:dyDescent="0.25">
      <c r="A13" s="8" t="s">
        <v>168</v>
      </c>
      <c r="B13" s="19">
        <v>518.9799999999999</v>
      </c>
      <c r="C13" s="140">
        <v>854.83000000000027</v>
      </c>
      <c r="D13" s="247">
        <f t="shared" si="2"/>
        <v>3.2717044030390809E-2</v>
      </c>
      <c r="E13" s="215">
        <f t="shared" si="3"/>
        <v>4.3184050145895131E-2</v>
      </c>
      <c r="F13" s="52">
        <f t="shared" si="4"/>
        <v>0.6471347643454477</v>
      </c>
      <c r="H13" s="19">
        <v>232.83200000000002</v>
      </c>
      <c r="I13" s="140">
        <v>362.84500000000008</v>
      </c>
      <c r="J13" s="247">
        <f t="shared" si="5"/>
        <v>2.7202520046541685E-2</v>
      </c>
      <c r="K13" s="215">
        <f t="shared" si="6"/>
        <v>4.085369121592438E-2</v>
      </c>
      <c r="L13" s="52">
        <f t="shared" si="7"/>
        <v>0.55839833012644335</v>
      </c>
      <c r="N13" s="27">
        <f t="shared" si="9"/>
        <v>4.4863385872287962</v>
      </c>
      <c r="O13" s="152">
        <f t="shared" si="10"/>
        <v>4.2446451341202343</v>
      </c>
      <c r="P13" s="52">
        <f t="shared" si="11"/>
        <v>-5.3873208276474641E-2</v>
      </c>
    </row>
    <row r="14" spans="1:16" ht="20.100000000000001" customHeight="1" x14ac:dyDescent="0.25">
      <c r="A14" s="8" t="s">
        <v>169</v>
      </c>
      <c r="B14" s="19">
        <v>1953.5900000000001</v>
      </c>
      <c r="C14" s="140">
        <v>2246.2799999999997</v>
      </c>
      <c r="D14" s="247">
        <f t="shared" si="2"/>
        <v>0.12315636449830668</v>
      </c>
      <c r="E14" s="215">
        <f t="shared" si="3"/>
        <v>0.11347691138790317</v>
      </c>
      <c r="F14" s="52">
        <f t="shared" si="4"/>
        <v>0.14982161047097886</v>
      </c>
      <c r="H14" s="19">
        <v>437.45500000000004</v>
      </c>
      <c r="I14" s="140">
        <v>329.51699999999994</v>
      </c>
      <c r="J14" s="247">
        <f t="shared" si="5"/>
        <v>5.1109290849023728E-2</v>
      </c>
      <c r="K14" s="215">
        <f t="shared" si="6"/>
        <v>3.7101202354718262E-2</v>
      </c>
      <c r="L14" s="52">
        <f t="shared" si="7"/>
        <v>-0.24674080762592746</v>
      </c>
      <c r="N14" s="27">
        <f t="shared" si="9"/>
        <v>2.239236482578228</v>
      </c>
      <c r="O14" s="152">
        <f t="shared" si="10"/>
        <v>1.466945349644746</v>
      </c>
      <c r="P14" s="52">
        <f t="shared" si="11"/>
        <v>-0.34489038515676379</v>
      </c>
    </row>
    <row r="15" spans="1:16" ht="20.100000000000001" customHeight="1" x14ac:dyDescent="0.25">
      <c r="A15" s="8" t="s">
        <v>179</v>
      </c>
      <c r="B15" s="19">
        <v>147.38</v>
      </c>
      <c r="C15" s="140">
        <v>334.15000000000003</v>
      </c>
      <c r="D15" s="247">
        <f t="shared" si="2"/>
        <v>9.2909899209969535E-3</v>
      </c>
      <c r="E15" s="215">
        <f t="shared" si="3"/>
        <v>1.688049127458191E-2</v>
      </c>
      <c r="F15" s="52">
        <f t="shared" si="4"/>
        <v>1.2672682860632383</v>
      </c>
      <c r="H15" s="19">
        <v>90.112000000000009</v>
      </c>
      <c r="I15" s="140">
        <v>210.62199999999996</v>
      </c>
      <c r="J15" s="247">
        <f t="shared" si="5"/>
        <v>1.0528078126863852E-2</v>
      </c>
      <c r="K15" s="215">
        <f t="shared" si="6"/>
        <v>2.3714495587042458E-2</v>
      </c>
      <c r="L15" s="52">
        <f t="shared" si="7"/>
        <v>1.3373357599431812</v>
      </c>
      <c r="N15" s="27">
        <f t="shared" si="9"/>
        <v>6.1142624508074377</v>
      </c>
      <c r="O15" s="152">
        <f t="shared" si="10"/>
        <v>6.3032171180607488</v>
      </c>
      <c r="P15" s="52">
        <f t="shared" si="11"/>
        <v>3.0903918301439307E-2</v>
      </c>
    </row>
    <row r="16" spans="1:16" ht="20.100000000000001" customHeight="1" x14ac:dyDescent="0.25">
      <c r="A16" s="8" t="s">
        <v>166</v>
      </c>
      <c r="B16" s="19">
        <v>566.98</v>
      </c>
      <c r="C16" s="140">
        <v>322.58000000000004</v>
      </c>
      <c r="D16" s="247">
        <f t="shared" si="2"/>
        <v>3.5743014421270543E-2</v>
      </c>
      <c r="E16" s="215">
        <f t="shared" si="3"/>
        <v>1.6296001422578581E-2</v>
      </c>
      <c r="F16" s="52">
        <f t="shared" si="4"/>
        <v>-0.43105576916293337</v>
      </c>
      <c r="H16" s="19">
        <v>282.9729999999999</v>
      </c>
      <c r="I16" s="140">
        <v>197.23499999999996</v>
      </c>
      <c r="J16" s="247">
        <f t="shared" si="5"/>
        <v>3.3060656203314137E-2</v>
      </c>
      <c r="K16" s="215">
        <f t="shared" si="6"/>
        <v>2.2207217370978909E-2</v>
      </c>
      <c r="L16" s="52">
        <f t="shared" si="7"/>
        <v>-0.30299003791881196</v>
      </c>
      <c r="N16" s="27">
        <f t="shared" ref="N16:N19" si="12">(H16/B16)*10</f>
        <v>4.9908815125753971</v>
      </c>
      <c r="O16" s="152">
        <f t="shared" ref="O16:O19" si="13">(I16/C16)*10</f>
        <v>6.114297228594455</v>
      </c>
      <c r="P16" s="52">
        <f t="shared" ref="P16:P19" si="14">(O16-N16)/N16</f>
        <v>0.22509364591974701</v>
      </c>
    </row>
    <row r="17" spans="1:16" ht="20.100000000000001" customHeight="1" x14ac:dyDescent="0.25">
      <c r="A17" s="8" t="s">
        <v>175</v>
      </c>
      <c r="B17" s="19">
        <v>262.76</v>
      </c>
      <c r="C17" s="140">
        <v>277.58</v>
      </c>
      <c r="D17" s="247">
        <f t="shared" si="2"/>
        <v>1.6564666248074088E-2</v>
      </c>
      <c r="E17" s="215">
        <f t="shared" si="3"/>
        <v>1.4022704677535375E-2</v>
      </c>
      <c r="F17" s="52">
        <f t="shared" si="4"/>
        <v>5.6401278733444943E-2</v>
      </c>
      <c r="H17" s="19">
        <v>182.785</v>
      </c>
      <c r="I17" s="140">
        <v>196.01300000000001</v>
      </c>
      <c r="J17" s="247">
        <f t="shared" si="5"/>
        <v>2.1355366215585148E-2</v>
      </c>
      <c r="K17" s="215">
        <f t="shared" si="6"/>
        <v>2.2069629115206175E-2</v>
      </c>
      <c r="L17" s="52">
        <f t="shared" si="7"/>
        <v>7.2369176901824595E-2</v>
      </c>
      <c r="N17" s="27">
        <f t="shared" si="12"/>
        <v>6.9563479981732375</v>
      </c>
      <c r="O17" s="152">
        <f t="shared" si="13"/>
        <v>7.0614957849989199</v>
      </c>
      <c r="P17" s="52">
        <f t="shared" si="14"/>
        <v>1.5115371866573479E-2</v>
      </c>
    </row>
    <row r="18" spans="1:16" ht="20.100000000000001" customHeight="1" x14ac:dyDescent="0.25">
      <c r="A18" s="8" t="s">
        <v>183</v>
      </c>
      <c r="B18" s="19">
        <v>403.85999999999996</v>
      </c>
      <c r="C18" s="140">
        <v>358.95999999999987</v>
      </c>
      <c r="D18" s="247">
        <f t="shared" si="2"/>
        <v>2.5459758376264276E-2</v>
      </c>
      <c r="E18" s="215">
        <f t="shared" si="3"/>
        <v>1.8133835546682388E-2</v>
      </c>
      <c r="F18" s="52">
        <f t="shared" si="4"/>
        <v>-0.11117714059327513</v>
      </c>
      <c r="H18" s="19">
        <v>199.989</v>
      </c>
      <c r="I18" s="140">
        <v>175.22900000000001</v>
      </c>
      <c r="J18" s="247">
        <f t="shared" si="5"/>
        <v>2.3365365506407301E-2</v>
      </c>
      <c r="K18" s="215">
        <f t="shared" si="6"/>
        <v>1.9729502840262956E-2</v>
      </c>
      <c r="L18" s="52">
        <f t="shared" si="7"/>
        <v>-0.12380680937451555</v>
      </c>
      <c r="N18" s="27">
        <f t="shared" si="12"/>
        <v>4.9519387906700345</v>
      </c>
      <c r="O18" s="152">
        <f t="shared" si="13"/>
        <v>4.8815745486962356</v>
      </c>
      <c r="P18" s="52">
        <f t="shared" si="14"/>
        <v>-1.4209432900578736E-2</v>
      </c>
    </row>
    <row r="19" spans="1:16" ht="20.100000000000001" customHeight="1" x14ac:dyDescent="0.25">
      <c r="A19" s="8" t="s">
        <v>163</v>
      </c>
      <c r="B19" s="19">
        <v>514.71</v>
      </c>
      <c r="C19" s="140">
        <v>548.6</v>
      </c>
      <c r="D19" s="247">
        <f t="shared" si="2"/>
        <v>3.2447858747702146E-2</v>
      </c>
      <c r="E19" s="215">
        <f t="shared" si="3"/>
        <v>2.7714013207348901E-2</v>
      </c>
      <c r="F19" s="52">
        <f t="shared" si="4"/>
        <v>6.5842901828213909E-2</v>
      </c>
      <c r="H19" s="19">
        <v>125.89599999999997</v>
      </c>
      <c r="I19" s="140">
        <v>146.73000000000005</v>
      </c>
      <c r="J19" s="247">
        <f t="shared" si="5"/>
        <v>1.4708839265132846E-2</v>
      </c>
      <c r="K19" s="215">
        <f t="shared" si="6"/>
        <v>1.6520724033988576E-2</v>
      </c>
      <c r="L19" s="52">
        <f t="shared" si="7"/>
        <v>0.16548579780136047</v>
      </c>
      <c r="N19" s="27">
        <f t="shared" si="12"/>
        <v>2.4459598608925406</v>
      </c>
      <c r="O19" s="152">
        <f t="shared" si="13"/>
        <v>2.6746263215457535</v>
      </c>
      <c r="P19" s="52">
        <f t="shared" si="14"/>
        <v>9.3487413391065061E-2</v>
      </c>
    </row>
    <row r="20" spans="1:16" ht="20.100000000000001" customHeight="1" x14ac:dyDescent="0.25">
      <c r="A20" s="8" t="s">
        <v>184</v>
      </c>
      <c r="B20" s="19">
        <v>215.82</v>
      </c>
      <c r="C20" s="140">
        <v>335.71</v>
      </c>
      <c r="D20" s="247">
        <f t="shared" si="2"/>
        <v>1.360551936999296E-2</v>
      </c>
      <c r="E20" s="215">
        <f t="shared" si="3"/>
        <v>1.695929889507674E-2</v>
      </c>
      <c r="F20" s="52">
        <f t="shared" si="4"/>
        <v>0.55550922064683528</v>
      </c>
      <c r="H20" s="19">
        <v>69.430000000000007</v>
      </c>
      <c r="I20" s="140">
        <v>114.91700000000002</v>
      </c>
      <c r="J20" s="247">
        <f t="shared" si="5"/>
        <v>8.1117327808522422E-3</v>
      </c>
      <c r="K20" s="215">
        <f t="shared" si="6"/>
        <v>1.2938813083990083E-2</v>
      </c>
      <c r="L20" s="52">
        <f t="shared" si="7"/>
        <v>0.65514907100676945</v>
      </c>
      <c r="N20" s="27">
        <f t="shared" ref="N20:N31" si="15">(H20/B20)*10</f>
        <v>3.2170327124455564</v>
      </c>
      <c r="O20" s="152">
        <f t="shared" ref="O20:O31" si="16">(I20/C20)*10</f>
        <v>3.4231032736588136</v>
      </c>
      <c r="P20" s="52">
        <f t="shared" ref="P20:P31" si="17">(O20-N20)/N20</f>
        <v>6.4056097538593065E-2</v>
      </c>
    </row>
    <row r="21" spans="1:16" ht="20.100000000000001" customHeight="1" x14ac:dyDescent="0.25">
      <c r="A21" s="8" t="s">
        <v>170</v>
      </c>
      <c r="B21" s="19">
        <v>398.83</v>
      </c>
      <c r="C21" s="140">
        <v>318.59999999999997</v>
      </c>
      <c r="D21" s="247">
        <f t="shared" si="2"/>
        <v>2.5142661895720005E-2</v>
      </c>
      <c r="E21" s="215">
        <f t="shared" si="3"/>
        <v>1.6094940954905868E-2</v>
      </c>
      <c r="F21" s="52">
        <f t="shared" si="4"/>
        <v>-0.20116340295363944</v>
      </c>
      <c r="H21" s="19">
        <v>120.46099999999998</v>
      </c>
      <c r="I21" s="140">
        <v>105.899</v>
      </c>
      <c r="J21" s="247">
        <f t="shared" si="5"/>
        <v>1.4073850533115969E-2</v>
      </c>
      <c r="K21" s="215">
        <f t="shared" si="6"/>
        <v>1.1923452289752305E-2</v>
      </c>
      <c r="L21" s="52">
        <f t="shared" si="7"/>
        <v>-0.12088559782834266</v>
      </c>
      <c r="N21" s="27">
        <f t="shared" si="15"/>
        <v>3.0203595516886894</v>
      </c>
      <c r="O21" s="152">
        <f t="shared" si="16"/>
        <v>3.3238857501569368</v>
      </c>
      <c r="P21" s="52">
        <f t="shared" si="17"/>
        <v>0.10049339930358464</v>
      </c>
    </row>
    <row r="22" spans="1:16" ht="20.100000000000001" customHeight="1" x14ac:dyDescent="0.25">
      <c r="A22" s="8" t="s">
        <v>227</v>
      </c>
      <c r="B22" s="19">
        <v>15.14</v>
      </c>
      <c r="C22" s="140">
        <v>17.68</v>
      </c>
      <c r="D22" s="247">
        <f t="shared" si="2"/>
        <v>9.54441494123313E-4</v>
      </c>
      <c r="E22" s="215">
        <f t="shared" si="3"/>
        <v>8.9315303227475128E-4</v>
      </c>
      <c r="F22" s="52">
        <f t="shared" si="4"/>
        <v>0.16776750330250984</v>
      </c>
      <c r="H22" s="19">
        <v>53.030000000000008</v>
      </c>
      <c r="I22" s="140">
        <v>78.588999999999999</v>
      </c>
      <c r="J22" s="247">
        <f t="shared" si="5"/>
        <v>6.1956674257323116E-3</v>
      </c>
      <c r="K22" s="215">
        <f t="shared" si="6"/>
        <v>8.8485461807887127E-3</v>
      </c>
      <c r="L22" s="52">
        <f t="shared" si="7"/>
        <v>0.48197246841410496</v>
      </c>
      <c r="N22" s="27">
        <f t="shared" ref="N22:N23" si="18">(H22/B22)*10</f>
        <v>35.026420079260241</v>
      </c>
      <c r="O22" s="152">
        <f t="shared" ref="O22:O23" si="19">(I22/C22)*10</f>
        <v>44.450791855203626</v>
      </c>
      <c r="P22" s="52">
        <f t="shared" ref="P22:P23" si="20">(O22-N22)/N22</f>
        <v>0.26906465903787069</v>
      </c>
    </row>
    <row r="23" spans="1:16" ht="20.100000000000001" customHeight="1" x14ac:dyDescent="0.25">
      <c r="A23" s="8" t="s">
        <v>176</v>
      </c>
      <c r="B23" s="19">
        <v>26.290000000000006</v>
      </c>
      <c r="C23" s="140">
        <v>70.52</v>
      </c>
      <c r="D23" s="247">
        <f t="shared" si="2"/>
        <v>1.6573491995047493E-3</v>
      </c>
      <c r="E23" s="215">
        <f t="shared" si="3"/>
        <v>3.562508588009924E-3</v>
      </c>
      <c r="F23" s="52">
        <f>(C23-B23)/B23</f>
        <v>1.682388740966146</v>
      </c>
      <c r="H23" s="19">
        <v>20.22</v>
      </c>
      <c r="I23" s="140">
        <v>63.88000000000001</v>
      </c>
      <c r="J23" s="247">
        <f t="shared" si="5"/>
        <v>2.3623683829588405E-3</v>
      </c>
      <c r="K23" s="215">
        <f t="shared" si="6"/>
        <v>7.1924204408859134E-3</v>
      </c>
      <c r="L23" s="52">
        <f t="shared" si="7"/>
        <v>2.1592482690405546</v>
      </c>
      <c r="N23" s="27">
        <f t="shared" si="18"/>
        <v>7.6911373145682749</v>
      </c>
      <c r="O23" s="152">
        <f t="shared" si="19"/>
        <v>9.0584231423709607</v>
      </c>
      <c r="P23" s="52">
        <f t="shared" si="20"/>
        <v>0.17777420580085371</v>
      </c>
    </row>
    <row r="24" spans="1:16" ht="20.100000000000001" customHeight="1" x14ac:dyDescent="0.25">
      <c r="A24" s="8" t="s">
        <v>181</v>
      </c>
      <c r="B24" s="19">
        <v>107.41999999999999</v>
      </c>
      <c r="C24" s="140">
        <v>115.42</v>
      </c>
      <c r="D24" s="247">
        <f t="shared" si="2"/>
        <v>6.7718695705895815E-3</v>
      </c>
      <c r="E24" s="215">
        <f t="shared" si="3"/>
        <v>5.8307535625085859E-3</v>
      </c>
      <c r="F24" s="52">
        <f>(C24-B24)/B24</f>
        <v>7.447402718302007E-2</v>
      </c>
      <c r="H24" s="19">
        <v>58.901999999999987</v>
      </c>
      <c r="I24" s="140">
        <v>61.048000000000002</v>
      </c>
      <c r="J24" s="247">
        <f t="shared" si="5"/>
        <v>6.881712289467933E-3</v>
      </c>
      <c r="K24" s="215">
        <f t="shared" si="6"/>
        <v>6.8735579692423788E-3</v>
      </c>
      <c r="L24" s="52">
        <f t="shared" ref="L24" si="21">(I24-H24)/H24</f>
        <v>3.6433397847272002E-2</v>
      </c>
      <c r="N24" s="27">
        <f t="shared" ref="N24" si="22">(H24/B24)*10</f>
        <v>5.4833364364177983</v>
      </c>
      <c r="O24" s="152">
        <f t="shared" ref="O24" si="23">(I24/C24)*10</f>
        <v>5.2892046439092013</v>
      </c>
      <c r="P24" s="52">
        <f t="shared" ref="P24" si="24">(O24-N24)/N24</f>
        <v>-3.5403954282152553E-2</v>
      </c>
    </row>
    <row r="25" spans="1:16" ht="20.100000000000001" customHeight="1" x14ac:dyDescent="0.25">
      <c r="A25" s="8" t="s">
        <v>201</v>
      </c>
      <c r="B25" s="19">
        <v>86.76</v>
      </c>
      <c r="C25" s="140">
        <v>72.640000000000015</v>
      </c>
      <c r="D25" s="247">
        <f t="shared" si="2"/>
        <v>5.4694414815151015E-3</v>
      </c>
      <c r="E25" s="215">
        <f t="shared" si="3"/>
        <v>3.6696061235541827E-3</v>
      </c>
      <c r="F25" s="52">
        <f t="shared" si="4"/>
        <v>-0.16274781005071448</v>
      </c>
      <c r="H25" s="19">
        <v>52.301000000000002</v>
      </c>
      <c r="I25" s="140">
        <v>55.701999999999991</v>
      </c>
      <c r="J25" s="247">
        <f t="shared" si="5"/>
        <v>6.1104959840321627E-3</v>
      </c>
      <c r="K25" s="215">
        <f t="shared" si="6"/>
        <v>6.2716374984068098E-3</v>
      </c>
      <c r="L25" s="52">
        <f t="shared" si="7"/>
        <v>6.5027437333893975E-2</v>
      </c>
      <c r="N25" s="27">
        <f t="shared" ref="N25:N29" si="25">(H25/B25)*10</f>
        <v>6.0282388197325956</v>
      </c>
      <c r="O25" s="152">
        <f t="shared" ref="O25:O29" si="26">(I25/C25)*10</f>
        <v>7.6682268722466933</v>
      </c>
      <c r="P25" s="52">
        <f t="shared" ref="P25:P29" si="27">(O25-N25)/N25</f>
        <v>0.27205094249846679</v>
      </c>
    </row>
    <row r="26" spans="1:16" ht="20.100000000000001" customHeight="1" x14ac:dyDescent="0.25">
      <c r="A26" s="8" t="s">
        <v>208</v>
      </c>
      <c r="B26" s="19">
        <v>259.20000000000005</v>
      </c>
      <c r="C26" s="140">
        <v>197.78000000000003</v>
      </c>
      <c r="D26" s="247">
        <f t="shared" si="2"/>
        <v>1.6340240110750512E-2</v>
      </c>
      <c r="E26" s="215">
        <f t="shared" si="3"/>
        <v>9.9913917829921005E-3</v>
      </c>
      <c r="F26" s="52">
        <f t="shared" si="4"/>
        <v>-0.23695987654320991</v>
      </c>
      <c r="H26" s="19">
        <v>64.736999999999995</v>
      </c>
      <c r="I26" s="140">
        <v>49.944000000000003</v>
      </c>
      <c r="J26" s="247">
        <f t="shared" si="5"/>
        <v>7.5634343228292017E-3</v>
      </c>
      <c r="K26" s="215">
        <f t="shared" si="6"/>
        <v>5.6233288431372262E-3</v>
      </c>
      <c r="L26" s="52">
        <f t="shared" ref="L26:L30" si="28">(I26-H26)/H26</f>
        <v>-0.2285091987580517</v>
      </c>
      <c r="N26" s="27">
        <f t="shared" si="25"/>
        <v>2.4975694444444438</v>
      </c>
      <c r="O26" s="152">
        <f t="shared" si="26"/>
        <v>2.5252300535949028</v>
      </c>
      <c r="P26" s="52">
        <f t="shared" si="27"/>
        <v>1.1075011032020281E-2</v>
      </c>
    </row>
    <row r="27" spans="1:16" ht="20.100000000000001" customHeight="1" x14ac:dyDescent="0.25">
      <c r="A27" s="8" t="s">
        <v>202</v>
      </c>
      <c r="B27" s="19">
        <v>321.08999999999997</v>
      </c>
      <c r="C27" s="140">
        <v>115.42000000000002</v>
      </c>
      <c r="D27" s="247">
        <f t="shared" si="2"/>
        <v>2.0241850683491054E-2</v>
      </c>
      <c r="E27" s="215">
        <f t="shared" si="3"/>
        <v>5.8307535625085867E-3</v>
      </c>
      <c r="F27" s="52">
        <f t="shared" si="4"/>
        <v>-0.64053692111246063</v>
      </c>
      <c r="H27" s="19">
        <v>125.875</v>
      </c>
      <c r="I27" s="140">
        <v>49.660999999999994</v>
      </c>
      <c r="J27" s="247">
        <f t="shared" si="5"/>
        <v>1.4706385766812269E-2</v>
      </c>
      <c r="K27" s="215">
        <f t="shared" si="6"/>
        <v>5.591465114509005E-3</v>
      </c>
      <c r="L27" s="52">
        <f t="shared" si="28"/>
        <v>-0.60547368421052628</v>
      </c>
      <c r="N27" s="27">
        <f t="shared" si="25"/>
        <v>3.9202404310317984</v>
      </c>
      <c r="O27" s="152">
        <f t="shared" si="26"/>
        <v>4.3026338589499211</v>
      </c>
      <c r="P27" s="52">
        <f t="shared" si="27"/>
        <v>9.7543361088564054E-2</v>
      </c>
    </row>
    <row r="28" spans="1:16" ht="20.100000000000001" customHeight="1" x14ac:dyDescent="0.25">
      <c r="A28" s="8" t="s">
        <v>206</v>
      </c>
      <c r="B28" s="19">
        <v>194.29</v>
      </c>
      <c r="C28" s="140">
        <v>202.72999999999996</v>
      </c>
      <c r="D28" s="247">
        <f t="shared" si="2"/>
        <v>1.2248245567583783E-2</v>
      </c>
      <c r="E28" s="215">
        <f t="shared" si="3"/>
        <v>1.0241454424946849E-2</v>
      </c>
      <c r="F28" s="52">
        <f t="shared" si="4"/>
        <v>4.3440218230480054E-2</v>
      </c>
      <c r="H28" s="19">
        <v>31.574999999999996</v>
      </c>
      <c r="I28" s="140">
        <v>47.212000000000003</v>
      </c>
      <c r="J28" s="247">
        <f t="shared" si="5"/>
        <v>3.68900997487267E-3</v>
      </c>
      <c r="K28" s="215">
        <f t="shared" si="6"/>
        <v>5.315725639560202E-3</v>
      </c>
      <c r="L28" s="52">
        <f t="shared" si="28"/>
        <v>0.49523357086302483</v>
      </c>
      <c r="N28" s="27">
        <f t="shared" ref="N28" si="29">(H28/B28)*10</f>
        <v>1.625147974677029</v>
      </c>
      <c r="O28" s="152">
        <f t="shared" ref="O28" si="30">(I28/C28)*10</f>
        <v>2.3288117200217044</v>
      </c>
      <c r="P28" s="52">
        <f t="shared" ref="P28" si="31">(O28-N28)/N28</f>
        <v>0.43298441514811403</v>
      </c>
    </row>
    <row r="29" spans="1:16" ht="20.100000000000001" customHeight="1" x14ac:dyDescent="0.25">
      <c r="A29" s="8" t="s">
        <v>198</v>
      </c>
      <c r="B29" s="19">
        <v>112.84999999999998</v>
      </c>
      <c r="C29" s="140">
        <v>138.89000000000001</v>
      </c>
      <c r="D29" s="247">
        <f t="shared" si="2"/>
        <v>7.11418247105785E-3</v>
      </c>
      <c r="E29" s="215">
        <f t="shared" si="3"/>
        <v>7.0164041093122298E-3</v>
      </c>
      <c r="F29" s="52">
        <f t="shared" si="4"/>
        <v>0.23074878156845405</v>
      </c>
      <c r="H29" s="19">
        <v>42.111000000000004</v>
      </c>
      <c r="I29" s="140">
        <v>45.427999999999997</v>
      </c>
      <c r="J29" s="247">
        <f t="shared" si="5"/>
        <v>4.9199651322838654E-3</v>
      </c>
      <c r="K29" s="215">
        <f t="shared" si="6"/>
        <v>5.1148602972536823E-3</v>
      </c>
      <c r="L29" s="52">
        <f t="shared" si="28"/>
        <v>7.8768017857566736E-2</v>
      </c>
      <c r="N29" s="27">
        <f t="shared" si="25"/>
        <v>3.7315906070004439</v>
      </c>
      <c r="O29" s="152">
        <f t="shared" si="26"/>
        <v>3.2707898336813299</v>
      </c>
      <c r="P29" s="52">
        <f t="shared" si="27"/>
        <v>-0.12348642223899219</v>
      </c>
    </row>
    <row r="30" spans="1:16" ht="20.100000000000001" customHeight="1" x14ac:dyDescent="0.25">
      <c r="A30" s="8" t="s">
        <v>228</v>
      </c>
      <c r="B30" s="19">
        <v>146.69999999999999</v>
      </c>
      <c r="C30" s="140">
        <v>141.26</v>
      </c>
      <c r="D30" s="247">
        <f t="shared" si="2"/>
        <v>9.2481220071261565E-3</v>
      </c>
      <c r="E30" s="215">
        <f t="shared" si="3"/>
        <v>7.1361310712178367E-3</v>
      </c>
      <c r="F30" s="52">
        <f t="shared" si="4"/>
        <v>-3.7082481254260384E-2</v>
      </c>
      <c r="H30" s="19">
        <v>50.475999999999999</v>
      </c>
      <c r="I30" s="140">
        <v>37.037000000000006</v>
      </c>
      <c r="J30" s="247">
        <f t="shared" si="5"/>
        <v>5.8972752966483903E-3</v>
      </c>
      <c r="K30" s="215">
        <f t="shared" si="6"/>
        <v>4.1700951137929173E-3</v>
      </c>
      <c r="L30" s="52">
        <f t="shared" si="28"/>
        <v>-0.26624534432205393</v>
      </c>
      <c r="N30" s="27">
        <f t="shared" ref="N30" si="32">(H30/B30)*10</f>
        <v>3.4407634628493526</v>
      </c>
      <c r="O30" s="152">
        <f t="shared" ref="O30" si="33">(I30/C30)*10</f>
        <v>2.6219028741328056</v>
      </c>
      <c r="P30" s="52">
        <f t="shared" ref="P30" si="34">(O30-N30)/N30</f>
        <v>-0.23798805048878166</v>
      </c>
    </row>
    <row r="31" spans="1:16" ht="20.100000000000001" customHeight="1" x14ac:dyDescent="0.25">
      <c r="A31" s="8" t="s">
        <v>180</v>
      </c>
      <c r="B31" s="19">
        <v>29.109999999999996</v>
      </c>
      <c r="C31" s="140">
        <v>74.52</v>
      </c>
      <c r="D31" s="247">
        <f t="shared" si="2"/>
        <v>1.8351249599689325E-3</v>
      </c>
      <c r="E31" s="215">
        <f t="shared" si="3"/>
        <v>3.7645794097915419E-3</v>
      </c>
      <c r="F31" s="52">
        <f t="shared" si="4"/>
        <v>1.5599450360700791</v>
      </c>
      <c r="H31" s="19">
        <v>22.314999999999998</v>
      </c>
      <c r="I31" s="140">
        <v>34.308999999999997</v>
      </c>
      <c r="J31" s="247">
        <f t="shared" si="5"/>
        <v>2.6071340487500757E-3</v>
      </c>
      <c r="K31" s="215">
        <f t="shared" si="6"/>
        <v>3.8629422809385527E-3</v>
      </c>
      <c r="L31" s="52">
        <f t="shared" si="7"/>
        <v>0.53748599596683855</v>
      </c>
      <c r="N31" s="27">
        <f t="shared" si="15"/>
        <v>7.6657506011679839</v>
      </c>
      <c r="O31" s="152">
        <f t="shared" si="16"/>
        <v>4.6039989264626948</v>
      </c>
      <c r="P31" s="52">
        <f t="shared" si="17"/>
        <v>-0.39940663791472536</v>
      </c>
    </row>
    <row r="32" spans="1:16" ht="20.100000000000001" customHeight="1" thickBot="1" x14ac:dyDescent="0.3">
      <c r="A32" s="8" t="s">
        <v>17</v>
      </c>
      <c r="B32" s="19">
        <f>B33-SUM(B7:B31)</f>
        <v>1476.4000000000033</v>
      </c>
      <c r="C32" s="140">
        <f>C33-SUM(C7:C31)</f>
        <v>888.79000000001543</v>
      </c>
      <c r="D32" s="247">
        <f t="shared" si="2"/>
        <v>9.3073805939475715E-2</v>
      </c>
      <c r="E32" s="215">
        <f t="shared" si="3"/>
        <v>4.4899631422821829E-2</v>
      </c>
      <c r="F32" s="52">
        <f t="shared" si="4"/>
        <v>-0.39800189650500306</v>
      </c>
      <c r="H32" s="19">
        <f>H33-SUM(H7:H31)</f>
        <v>630.65300000000479</v>
      </c>
      <c r="I32" s="140">
        <f>I33-SUM(I7:I31)</f>
        <v>412.98500000000422</v>
      </c>
      <c r="J32" s="247">
        <f t="shared" si="5"/>
        <v>7.3681241731857222E-2</v>
      </c>
      <c r="K32" s="215">
        <f t="shared" si="6"/>
        <v>4.6499088224472428E-2</v>
      </c>
      <c r="L32" s="52">
        <f t="shared" ref="L32:L33" si="35">(I32-H32)/H32</f>
        <v>-0.34514701428519157</v>
      </c>
      <c r="N32" s="27">
        <f t="shared" si="0"/>
        <v>4.2715591980493324</v>
      </c>
      <c r="O32" s="152">
        <f t="shared" si="1"/>
        <v>4.6465981840479422</v>
      </c>
      <c r="P32" s="52">
        <f t="shared" si="8"/>
        <v>8.7799084271119709E-2</v>
      </c>
    </row>
    <row r="33" spans="1:16" ht="26.25" customHeight="1" thickBot="1" x14ac:dyDescent="0.3">
      <c r="A33" s="12" t="s">
        <v>18</v>
      </c>
      <c r="B33" s="17">
        <v>15862.680000000006</v>
      </c>
      <c r="C33" s="145">
        <v>19795.040000000008</v>
      </c>
      <c r="D33" s="243">
        <f>SUM(D7:D32)</f>
        <v>0.99999999999999978</v>
      </c>
      <c r="E33" s="244">
        <f>SUM(E7:E32)</f>
        <v>1.0000000000000004</v>
      </c>
      <c r="F33" s="57">
        <f t="shared" si="4"/>
        <v>0.24790010263082915</v>
      </c>
      <c r="G33" s="1"/>
      <c r="H33" s="17">
        <v>8559.207000000004</v>
      </c>
      <c r="I33" s="145">
        <v>8881.5720000000038</v>
      </c>
      <c r="J33" s="243">
        <f>SUM(J7:J32)</f>
        <v>1</v>
      </c>
      <c r="K33" s="244">
        <f>SUM(K7:K32)</f>
        <v>1</v>
      </c>
      <c r="L33" s="57">
        <f t="shared" si="35"/>
        <v>3.7662951719709507E-2</v>
      </c>
      <c r="N33" s="29">
        <f t="shared" si="0"/>
        <v>5.3958139482105167</v>
      </c>
      <c r="O33" s="146">
        <f t="shared" si="1"/>
        <v>4.4867663818815213</v>
      </c>
      <c r="P33" s="57">
        <f t="shared" si="8"/>
        <v>-0.16847274110154864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jan-set</v>
      </c>
      <c r="C37" s="364"/>
      <c r="D37" s="370" t="str">
        <f>B5</f>
        <v>jan-set</v>
      </c>
      <c r="E37" s="364"/>
      <c r="F37" s="131" t="str">
        <f>F5</f>
        <v>2025/2024</v>
      </c>
      <c r="H37" s="359" t="str">
        <f>B5</f>
        <v>jan-set</v>
      </c>
      <c r="I37" s="364"/>
      <c r="J37" s="370" t="str">
        <f>B5</f>
        <v>jan-set</v>
      </c>
      <c r="K37" s="360"/>
      <c r="L37" s="131" t="str">
        <f>F37</f>
        <v>2025/2024</v>
      </c>
      <c r="N37" s="359" t="str">
        <f>B5</f>
        <v>jan-set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173</v>
      </c>
      <c r="B39" s="39">
        <v>3371.52</v>
      </c>
      <c r="C39" s="147">
        <v>4229.4500000000007</v>
      </c>
      <c r="D39" s="247">
        <f t="shared" ref="D39:D55" si="36">B39/$B$56</f>
        <v>0.49528370487348033</v>
      </c>
      <c r="E39" s="246">
        <f t="shared" ref="E39:E55" si="37">C39/$C$56</f>
        <v>0.53480949833909297</v>
      </c>
      <c r="F39" s="52">
        <f>(C39-B39)/B39</f>
        <v>0.25446386199696303</v>
      </c>
      <c r="H39" s="39">
        <v>824.94099999999992</v>
      </c>
      <c r="I39" s="147">
        <v>634.14700000000005</v>
      </c>
      <c r="J39" s="247">
        <f t="shared" ref="J39:J55" si="38">H39/$H$56</f>
        <v>0.4607466081039116</v>
      </c>
      <c r="K39" s="246">
        <f t="shared" ref="K39:K55" si="39">I39/$I$56</f>
        <v>0.41556595613060171</v>
      </c>
      <c r="L39" s="52">
        <f>(I39-H39)/H39</f>
        <v>-0.231281994712349</v>
      </c>
      <c r="N39" s="27">
        <f t="shared" ref="N39:N56" si="40">(H39/B39)*10</f>
        <v>2.4467925446089596</v>
      </c>
      <c r="O39" s="151">
        <f t="shared" ref="O39:O56" si="41">(I39/C39)*10</f>
        <v>1.4993604369362445</v>
      </c>
      <c r="P39" s="61">
        <f t="shared" si="8"/>
        <v>-0.38721390980212067</v>
      </c>
    </row>
    <row r="40" spans="1:16" ht="20.100000000000001" customHeight="1" x14ac:dyDescent="0.25">
      <c r="A40" s="38" t="s">
        <v>169</v>
      </c>
      <c r="B40" s="19">
        <v>1953.5900000000001</v>
      </c>
      <c r="C40" s="140">
        <v>2246.2799999999997</v>
      </c>
      <c r="D40" s="247">
        <f t="shared" si="36"/>
        <v>0.2869866686253626</v>
      </c>
      <c r="E40" s="215">
        <f t="shared" si="37"/>
        <v>0.28403974037502216</v>
      </c>
      <c r="F40" s="52">
        <f t="shared" ref="F40:F56" si="42">(C40-B40)/B40</f>
        <v>0.14982161047097886</v>
      </c>
      <c r="H40" s="19">
        <v>437.45500000000004</v>
      </c>
      <c r="I40" s="140">
        <v>329.51699999999994</v>
      </c>
      <c r="J40" s="247">
        <f t="shared" si="38"/>
        <v>0.24432766397608641</v>
      </c>
      <c r="K40" s="215">
        <f t="shared" si="39"/>
        <v>0.2159373885964728</v>
      </c>
      <c r="L40" s="52">
        <f t="shared" ref="L40:L56" si="43">(I40-H40)/H40</f>
        <v>-0.24674080762592746</v>
      </c>
      <c r="N40" s="27">
        <f t="shared" si="40"/>
        <v>2.239236482578228</v>
      </c>
      <c r="O40" s="152">
        <f t="shared" si="41"/>
        <v>1.466945349644746</v>
      </c>
      <c r="P40" s="52">
        <f t="shared" si="8"/>
        <v>-0.34489038515676379</v>
      </c>
    </row>
    <row r="41" spans="1:16" ht="20.100000000000001" customHeight="1" x14ac:dyDescent="0.25">
      <c r="A41" s="38" t="s">
        <v>163</v>
      </c>
      <c r="B41" s="19">
        <v>514.71</v>
      </c>
      <c r="C41" s="140">
        <v>548.6</v>
      </c>
      <c r="D41" s="247">
        <f t="shared" si="36"/>
        <v>7.5612031290168552E-2</v>
      </c>
      <c r="E41" s="215">
        <f t="shared" si="37"/>
        <v>6.9369892252852353E-2</v>
      </c>
      <c r="F41" s="52">
        <f t="shared" si="42"/>
        <v>6.5842901828213909E-2</v>
      </c>
      <c r="H41" s="19">
        <v>125.89599999999997</v>
      </c>
      <c r="I41" s="140">
        <v>146.73000000000005</v>
      </c>
      <c r="J41" s="247">
        <f t="shared" si="38"/>
        <v>7.0315519502425081E-2</v>
      </c>
      <c r="K41" s="215">
        <f t="shared" si="39"/>
        <v>9.6154350242204409E-2</v>
      </c>
      <c r="L41" s="52">
        <f t="shared" si="43"/>
        <v>0.16548579780136047</v>
      </c>
      <c r="N41" s="27">
        <f t="shared" si="40"/>
        <v>2.4459598608925406</v>
      </c>
      <c r="O41" s="152">
        <f t="shared" si="41"/>
        <v>2.6746263215457535</v>
      </c>
      <c r="P41" s="52">
        <f t="shared" si="8"/>
        <v>9.3487413391065061E-2</v>
      </c>
    </row>
    <row r="42" spans="1:16" ht="20.100000000000001" customHeight="1" x14ac:dyDescent="0.25">
      <c r="A42" s="38" t="s">
        <v>170</v>
      </c>
      <c r="B42" s="19">
        <v>398.83</v>
      </c>
      <c r="C42" s="140">
        <v>318.59999999999997</v>
      </c>
      <c r="D42" s="247">
        <f t="shared" si="36"/>
        <v>5.8589004370340425E-2</v>
      </c>
      <c r="E42" s="215">
        <f t="shared" si="37"/>
        <v>4.0286634472764773E-2</v>
      </c>
      <c r="F42" s="52">
        <f t="shared" ref="F42:F44" si="44">(C42-B42)/B42</f>
        <v>-0.20116340295363944</v>
      </c>
      <c r="H42" s="19">
        <v>120.46099999999998</v>
      </c>
      <c r="I42" s="140">
        <v>105.899</v>
      </c>
      <c r="J42" s="247">
        <f t="shared" si="38"/>
        <v>6.7279959607784434E-2</v>
      </c>
      <c r="K42" s="215">
        <f t="shared" si="39"/>
        <v>6.9397188961352149E-2</v>
      </c>
      <c r="L42" s="52">
        <f t="shared" ref="L42:L54" si="45">(I42-H42)/H42</f>
        <v>-0.12088559782834266</v>
      </c>
      <c r="N42" s="27">
        <f t="shared" si="40"/>
        <v>3.0203595516886894</v>
      </c>
      <c r="O42" s="152">
        <f t="shared" si="41"/>
        <v>3.3238857501569368</v>
      </c>
      <c r="P42" s="52">
        <f t="shared" ref="P42:P45" si="46">(O42-N42)/N42</f>
        <v>0.10049339930358464</v>
      </c>
    </row>
    <row r="43" spans="1:16" ht="20.100000000000001" customHeight="1" x14ac:dyDescent="0.25">
      <c r="A43" s="38" t="s">
        <v>176</v>
      </c>
      <c r="B43" s="19">
        <v>26.290000000000006</v>
      </c>
      <c r="C43" s="140">
        <v>70.52</v>
      </c>
      <c r="D43" s="247">
        <f t="shared" si="36"/>
        <v>3.8620588343310442E-3</v>
      </c>
      <c r="E43" s="215">
        <f t="shared" si="37"/>
        <v>8.9171797332685872E-3</v>
      </c>
      <c r="F43" s="52">
        <f t="shared" si="44"/>
        <v>1.682388740966146</v>
      </c>
      <c r="H43" s="19">
        <v>20.22</v>
      </c>
      <c r="I43" s="140">
        <v>63.88000000000001</v>
      </c>
      <c r="J43" s="247">
        <f t="shared" si="38"/>
        <v>1.1293288145286866E-2</v>
      </c>
      <c r="K43" s="215">
        <f t="shared" si="39"/>
        <v>4.1861513620064177E-2</v>
      </c>
      <c r="L43" s="52">
        <f t="shared" si="45"/>
        <v>2.1592482690405546</v>
      </c>
      <c r="N43" s="27">
        <f t="shared" si="40"/>
        <v>7.6911373145682749</v>
      </c>
      <c r="O43" s="152">
        <f t="shared" si="41"/>
        <v>9.0584231423709607</v>
      </c>
      <c r="P43" s="52">
        <f t="shared" si="46"/>
        <v>0.17777420580085371</v>
      </c>
    </row>
    <row r="44" spans="1:16" ht="20.100000000000001" customHeight="1" x14ac:dyDescent="0.25">
      <c r="A44" s="38" t="s">
        <v>181</v>
      </c>
      <c r="B44" s="19">
        <v>107.41999999999999</v>
      </c>
      <c r="C44" s="140">
        <v>115.42</v>
      </c>
      <c r="D44" s="247">
        <f t="shared" si="36"/>
        <v>1.5780234309008771E-2</v>
      </c>
      <c r="E44" s="215">
        <f t="shared" si="37"/>
        <v>1.4594737447729163E-2</v>
      </c>
      <c r="F44" s="52">
        <f t="shared" si="44"/>
        <v>7.447402718302007E-2</v>
      </c>
      <c r="H44" s="19">
        <v>58.901999999999987</v>
      </c>
      <c r="I44" s="140">
        <v>61.048000000000002</v>
      </c>
      <c r="J44" s="247">
        <f t="shared" si="38"/>
        <v>3.2897985080795597E-2</v>
      </c>
      <c r="K44" s="215">
        <f t="shared" si="39"/>
        <v>4.0005661920439535E-2</v>
      </c>
      <c r="L44" s="52">
        <f t="shared" si="45"/>
        <v>3.6433397847272002E-2</v>
      </c>
      <c r="N44" s="27">
        <f t="shared" si="40"/>
        <v>5.4833364364177983</v>
      </c>
      <c r="O44" s="152">
        <f t="shared" si="41"/>
        <v>5.2892046439092013</v>
      </c>
      <c r="P44" s="52">
        <f t="shared" si="46"/>
        <v>-3.5403954282152553E-2</v>
      </c>
    </row>
    <row r="45" spans="1:16" ht="20.100000000000001" customHeight="1" x14ac:dyDescent="0.25">
      <c r="A45" s="38" t="s">
        <v>180</v>
      </c>
      <c r="B45" s="19">
        <v>29.109999999999996</v>
      </c>
      <c r="C45" s="140">
        <v>74.52</v>
      </c>
      <c r="D45" s="247">
        <f t="shared" si="36"/>
        <v>4.2763230379374911E-3</v>
      </c>
      <c r="E45" s="215">
        <f t="shared" si="37"/>
        <v>9.4229755207483716E-3</v>
      </c>
      <c r="F45" s="52">
        <f t="shared" ref="F45:F54" si="47">(C45-B45)/B45</f>
        <v>1.5599450360700791</v>
      </c>
      <c r="H45" s="19">
        <v>22.314999999999998</v>
      </c>
      <c r="I45" s="140">
        <v>34.308999999999997</v>
      </c>
      <c r="J45" s="247">
        <f t="shared" si="38"/>
        <v>1.2463388969439982E-2</v>
      </c>
      <c r="K45" s="215">
        <f t="shared" si="39"/>
        <v>2.2483197726843793E-2</v>
      </c>
      <c r="L45" s="52">
        <f t="shared" si="45"/>
        <v>0.53748599596683855</v>
      </c>
      <c r="N45" s="27">
        <f t="shared" si="40"/>
        <v>7.6657506011679839</v>
      </c>
      <c r="O45" s="152">
        <f t="shared" si="41"/>
        <v>4.6039989264626948</v>
      </c>
      <c r="P45" s="52">
        <f t="shared" si="46"/>
        <v>-0.39940663791472536</v>
      </c>
    </row>
    <row r="46" spans="1:16" ht="20.100000000000001" customHeight="1" x14ac:dyDescent="0.25">
      <c r="A46" s="38" t="s">
        <v>171</v>
      </c>
      <c r="B46" s="19">
        <v>47.010000000000012</v>
      </c>
      <c r="C46" s="140">
        <v>59.120000000000005</v>
      </c>
      <c r="D46" s="247">
        <f t="shared" si="36"/>
        <v>6.9058724154394211E-3</v>
      </c>
      <c r="E46" s="215">
        <f t="shared" si="37"/>
        <v>7.4756617389512055E-3</v>
      </c>
      <c r="F46" s="52">
        <f t="shared" si="47"/>
        <v>0.25760476494362877</v>
      </c>
      <c r="H46" s="19">
        <v>26.726000000000003</v>
      </c>
      <c r="I46" s="140">
        <v>29.24499999999999</v>
      </c>
      <c r="J46" s="247">
        <f t="shared" si="38"/>
        <v>1.4927023687979072E-2</v>
      </c>
      <c r="K46" s="215">
        <f t="shared" si="39"/>
        <v>1.9164683247006518E-2</v>
      </c>
      <c r="L46" s="52">
        <f t="shared" si="45"/>
        <v>9.4252787547705885E-2</v>
      </c>
      <c r="N46" s="27">
        <f t="shared" ref="N46:N55" si="48">(H46/B46)*10</f>
        <v>5.6851733673686446</v>
      </c>
      <c r="O46" s="152">
        <f t="shared" ref="O46:O55" si="49">(I46/C46)*10</f>
        <v>4.9467185385656274</v>
      </c>
      <c r="P46" s="52">
        <f t="shared" ref="P46:P55" si="50">(O46-N46)/N46</f>
        <v>-0.129891347384681</v>
      </c>
    </row>
    <row r="47" spans="1:16" ht="20.100000000000001" customHeight="1" x14ac:dyDescent="0.25">
      <c r="A47" s="38" t="s">
        <v>193</v>
      </c>
      <c r="B47" s="19">
        <v>45.019999999999989</v>
      </c>
      <c r="C47" s="140">
        <v>57.190000000000005</v>
      </c>
      <c r="D47" s="247">
        <f t="shared" si="36"/>
        <v>6.6135370377171368E-3</v>
      </c>
      <c r="E47" s="215">
        <f t="shared" si="37"/>
        <v>7.2316152714922092E-3</v>
      </c>
      <c r="F47" s="52">
        <f t="shared" si="47"/>
        <v>0.27032430031097332</v>
      </c>
      <c r="H47" s="19">
        <v>19.907</v>
      </c>
      <c r="I47" s="140">
        <v>24.731000000000005</v>
      </c>
      <c r="J47" s="247">
        <f t="shared" si="38"/>
        <v>1.1118471172513633E-2</v>
      </c>
      <c r="K47" s="215">
        <f t="shared" si="39"/>
        <v>1.6206591943296919E-2</v>
      </c>
      <c r="L47" s="52">
        <f t="shared" si="45"/>
        <v>0.24232681971165948</v>
      </c>
      <c r="N47" s="27">
        <f t="shared" si="48"/>
        <v>4.4218125277654385</v>
      </c>
      <c r="O47" s="152">
        <f t="shared" si="49"/>
        <v>4.3243574051407592</v>
      </c>
      <c r="P47" s="52">
        <f t="shared" si="50"/>
        <v>-2.2039632393444839E-2</v>
      </c>
    </row>
    <row r="48" spans="1:16" ht="20.100000000000001" customHeight="1" x14ac:dyDescent="0.25">
      <c r="A48" s="38" t="s">
        <v>177</v>
      </c>
      <c r="B48" s="19">
        <v>50.33</v>
      </c>
      <c r="C48" s="140">
        <v>60.07</v>
      </c>
      <c r="D48" s="247">
        <f t="shared" si="36"/>
        <v>7.3935877189760897E-3</v>
      </c>
      <c r="E48" s="215">
        <f t="shared" si="37"/>
        <v>7.5957882384776534E-3</v>
      </c>
      <c r="F48" s="52">
        <f t="shared" si="47"/>
        <v>0.19352274985098356</v>
      </c>
      <c r="H48" s="19">
        <v>20.171000000000003</v>
      </c>
      <c r="I48" s="140">
        <v>20.479000000000003</v>
      </c>
      <c r="J48" s="247">
        <f t="shared" si="38"/>
        <v>1.1265920631977322E-2</v>
      </c>
      <c r="K48" s="215">
        <f t="shared" si="39"/>
        <v>1.3420193134397218E-2</v>
      </c>
      <c r="L48" s="52">
        <f t="shared" ref="L48:L53" si="51">(I48-H48)/H48</f>
        <v>1.5269446234693361E-2</v>
      </c>
      <c r="N48" s="27">
        <f t="shared" ref="N48" si="52">(H48/B48)*10</f>
        <v>4.0077488575402356</v>
      </c>
      <c r="O48" s="152">
        <f t="shared" ref="O48" si="53">(I48/C48)*10</f>
        <v>3.4091892791742975</v>
      </c>
      <c r="P48" s="52">
        <f t="shared" ref="P48" si="54">(O48-N48)/N48</f>
        <v>-0.14935057051786058</v>
      </c>
    </row>
    <row r="49" spans="1:16" ht="20.100000000000001" customHeight="1" x14ac:dyDescent="0.25">
      <c r="A49" s="38" t="s">
        <v>192</v>
      </c>
      <c r="B49" s="19">
        <v>51.59</v>
      </c>
      <c r="C49" s="140">
        <v>35.28</v>
      </c>
      <c r="D49" s="247">
        <f t="shared" si="36"/>
        <v>7.5786844908002481E-3</v>
      </c>
      <c r="E49" s="215">
        <f t="shared" si="37"/>
        <v>4.4611188455716934E-3</v>
      </c>
      <c r="F49" s="52">
        <f t="shared" si="47"/>
        <v>-0.31614654002713705</v>
      </c>
      <c r="H49" s="19">
        <v>25.950000000000003</v>
      </c>
      <c r="I49" s="140">
        <v>16.877000000000002</v>
      </c>
      <c r="J49" s="247">
        <f t="shared" si="38"/>
        <v>1.4493611640464601E-2</v>
      </c>
      <c r="K49" s="215">
        <f t="shared" si="39"/>
        <v>1.1059748988193849E-2</v>
      </c>
      <c r="L49" s="52">
        <f t="shared" si="51"/>
        <v>-0.34963391136801542</v>
      </c>
      <c r="N49" s="27">
        <f t="shared" ref="N49:N50" si="55">(H49/B49)*10</f>
        <v>5.0300445822833879</v>
      </c>
      <c r="O49" s="152">
        <f t="shared" ref="O49:O50" si="56">(I49/C49)*10</f>
        <v>4.7837301587301599</v>
      </c>
      <c r="P49" s="52">
        <f t="shared" ref="P49:P50" si="57">(O49-N49)/N49</f>
        <v>-4.896863626632382E-2</v>
      </c>
    </row>
    <row r="50" spans="1:16" ht="20.100000000000001" customHeight="1" x14ac:dyDescent="0.25">
      <c r="A50" s="38" t="s">
        <v>190</v>
      </c>
      <c r="B50" s="19">
        <v>12.83</v>
      </c>
      <c r="C50" s="140">
        <v>18.080000000000002</v>
      </c>
      <c r="D50" s="247">
        <f t="shared" si="36"/>
        <v>1.884755224209482E-3</v>
      </c>
      <c r="E50" s="215">
        <f t="shared" si="37"/>
        <v>2.2861969594086232E-3</v>
      </c>
      <c r="F50" s="52">
        <f t="shared" si="47"/>
        <v>0.40919719407638361</v>
      </c>
      <c r="H50" s="19">
        <v>8.2050000000000001</v>
      </c>
      <c r="I50" s="140">
        <v>13.618000000000002</v>
      </c>
      <c r="J50" s="247">
        <f t="shared" si="38"/>
        <v>4.5826621776497902E-3</v>
      </c>
      <c r="K50" s="215">
        <f t="shared" si="39"/>
        <v>8.9240778409210072E-3</v>
      </c>
      <c r="L50" s="52">
        <f t="shared" si="51"/>
        <v>0.65971968312004903</v>
      </c>
      <c r="N50" s="27">
        <f t="shared" si="55"/>
        <v>6.3951675759937645</v>
      </c>
      <c r="O50" s="152">
        <f t="shared" si="56"/>
        <v>7.5320796460176993</v>
      </c>
      <c r="P50" s="52">
        <f t="shared" si="57"/>
        <v>0.17777674416096384</v>
      </c>
    </row>
    <row r="51" spans="1:16" ht="20.100000000000001" customHeight="1" x14ac:dyDescent="0.25">
      <c r="A51" s="38" t="s">
        <v>191</v>
      </c>
      <c r="B51" s="19">
        <v>18.72</v>
      </c>
      <c r="C51" s="140">
        <v>25.97</v>
      </c>
      <c r="D51" s="247">
        <f t="shared" si="36"/>
        <v>2.7500091813874904E-3</v>
      </c>
      <c r="E51" s="215">
        <f t="shared" si="37"/>
        <v>3.2838791502124961E-3</v>
      </c>
      <c r="F51" s="52">
        <f t="shared" si="47"/>
        <v>0.3872863247863248</v>
      </c>
      <c r="H51" s="19">
        <v>6.8329999999999993</v>
      </c>
      <c r="I51" s="140">
        <v>11.457000000000001</v>
      </c>
      <c r="J51" s="247">
        <f t="shared" si="38"/>
        <v>3.8163718049824512E-3</v>
      </c>
      <c r="K51" s="215">
        <f t="shared" si="39"/>
        <v>7.5079424161721229E-3</v>
      </c>
      <c r="L51" s="52">
        <f t="shared" si="51"/>
        <v>0.67671593736279845</v>
      </c>
      <c r="N51" s="27">
        <f t="shared" ref="N51" si="58">(H51/B51)*10</f>
        <v>3.6501068376068373</v>
      </c>
      <c r="O51" s="152">
        <f t="shared" ref="O51" si="59">(I51/C51)*10</f>
        <v>4.4116288024643824</v>
      </c>
      <c r="P51" s="52">
        <f t="shared" ref="P51" si="60">(O51-N51)/N51</f>
        <v>0.20863004803356133</v>
      </c>
    </row>
    <row r="52" spans="1:16" ht="20.100000000000001" customHeight="1" x14ac:dyDescent="0.25">
      <c r="A52" s="38" t="s">
        <v>172</v>
      </c>
      <c r="B52" s="19">
        <v>88.09</v>
      </c>
      <c r="C52" s="140">
        <v>14.269999999999998</v>
      </c>
      <c r="D52" s="247">
        <f t="shared" si="36"/>
        <v>1.2940614785706413E-2</v>
      </c>
      <c r="E52" s="215">
        <f t="shared" si="37"/>
        <v>1.8044264718341284E-3</v>
      </c>
      <c r="F52" s="52">
        <f t="shared" si="47"/>
        <v>-0.83800658417527529</v>
      </c>
      <c r="H52" s="19">
        <v>27.100999999999999</v>
      </c>
      <c r="I52" s="140">
        <v>7.18</v>
      </c>
      <c r="J52" s="247">
        <f t="shared" si="38"/>
        <v>1.513646894289908E-2</v>
      </c>
      <c r="K52" s="215">
        <f t="shared" si="39"/>
        <v>4.7051607356302554E-3</v>
      </c>
      <c r="L52" s="52">
        <f t="shared" si="51"/>
        <v>-0.73506512674809044</v>
      </c>
      <c r="N52" s="27">
        <f t="shared" ref="N52" si="61">(H52/B52)*10</f>
        <v>3.0765126575093653</v>
      </c>
      <c r="O52" s="152">
        <f t="shared" ref="O52" si="62">(I52/C52)*10</f>
        <v>5.0315346881569738</v>
      </c>
      <c r="P52" s="52">
        <f t="shared" ref="P52" si="63">(O52-N52)/N52</f>
        <v>0.63546692254805293</v>
      </c>
    </row>
    <row r="53" spans="1:16" ht="20.100000000000001" customHeight="1" x14ac:dyDescent="0.25">
      <c r="A53" s="38" t="s">
        <v>186</v>
      </c>
      <c r="B53" s="19">
        <v>18.270000000000003</v>
      </c>
      <c r="C53" s="140">
        <v>9.2299999999999986</v>
      </c>
      <c r="D53" s="247">
        <f t="shared" si="36"/>
        <v>2.6839031914502919E-3</v>
      </c>
      <c r="E53" s="215">
        <f t="shared" si="37"/>
        <v>1.167123779609601E-3</v>
      </c>
      <c r="F53" s="52">
        <f t="shared" si="47"/>
        <v>-0.49480021893815013</v>
      </c>
      <c r="H53" s="19">
        <v>5.4159999999999995</v>
      </c>
      <c r="I53" s="140">
        <v>7.0099999999999971</v>
      </c>
      <c r="J53" s="247">
        <f t="shared" si="38"/>
        <v>3.0249480017247115E-3</v>
      </c>
      <c r="K53" s="215">
        <f t="shared" si="39"/>
        <v>4.5937572084635211E-3</v>
      </c>
      <c r="L53" s="52">
        <f t="shared" si="51"/>
        <v>0.29431314623338217</v>
      </c>
      <c r="N53" s="27">
        <f t="shared" ref="N53" si="64">(H53/B53)*10</f>
        <v>2.9644225506294464</v>
      </c>
      <c r="O53" s="152">
        <f t="shared" ref="O53" si="65">(I53/C53)*10</f>
        <v>7.5947995666305506</v>
      </c>
      <c r="P53" s="52">
        <f t="shared" ref="P53" si="66">(O53-N53)/N53</f>
        <v>1.5619827932485264</v>
      </c>
    </row>
    <row r="54" spans="1:16" ht="20.100000000000001" customHeight="1" x14ac:dyDescent="0.25">
      <c r="A54" s="38" t="s">
        <v>194</v>
      </c>
      <c r="B54" s="19">
        <v>9.49</v>
      </c>
      <c r="C54" s="140">
        <v>9.3499999999999979</v>
      </c>
      <c r="D54" s="247">
        <f t="shared" si="36"/>
        <v>1.3941018766756028E-3</v>
      </c>
      <c r="E54" s="215">
        <f t="shared" si="37"/>
        <v>1.1822976532339944E-3</v>
      </c>
      <c r="F54" s="52">
        <f t="shared" si="47"/>
        <v>-1.4752370916754725E-2</v>
      </c>
      <c r="H54" s="19">
        <v>6.5630000000000006</v>
      </c>
      <c r="I54" s="140">
        <v>5.7320000000000002</v>
      </c>
      <c r="J54" s="247">
        <f t="shared" si="38"/>
        <v>3.6655712214400454E-3</v>
      </c>
      <c r="K54" s="215">
        <f t="shared" si="39"/>
        <v>3.7562648101159648E-3</v>
      </c>
      <c r="L54" s="52">
        <f t="shared" si="45"/>
        <v>-0.12661892427243643</v>
      </c>
      <c r="N54" s="27">
        <f t="shared" ref="N54" si="67">(H54/B54)*10</f>
        <v>6.9157007376185469</v>
      </c>
      <c r="O54" s="152">
        <f t="shared" ref="O54" si="68">(I54/C54)*10</f>
        <v>6.130481283422462</v>
      </c>
      <c r="P54" s="52">
        <f t="shared" ref="P54" si="69">(O54-N54)/N54</f>
        <v>-0.11354156057170264</v>
      </c>
    </row>
    <row r="55" spans="1:16" ht="20.100000000000001" customHeight="1" thickBot="1" x14ac:dyDescent="0.3">
      <c r="A55" s="8" t="s">
        <v>17</v>
      </c>
      <c r="B55" s="19">
        <f>B56-SUM(B39:B54)</f>
        <v>64.430000000000291</v>
      </c>
      <c r="C55" s="140">
        <f>C56-SUM(C39:C54)</f>
        <v>16.380000000001019</v>
      </c>
      <c r="D55" s="247">
        <f t="shared" si="36"/>
        <v>9.4649087370083772E-3</v>
      </c>
      <c r="E55" s="215">
        <f t="shared" si="37"/>
        <v>2.0712337497298433E-3</v>
      </c>
      <c r="F55" s="52">
        <f t="shared" ref="F55" si="70">(C55-B55)/B55</f>
        <v>-0.74577060375599957</v>
      </c>
      <c r="H55" s="19">
        <f>H56-SUM(H39:H54)</f>
        <v>33.381999999999834</v>
      </c>
      <c r="I55" s="140">
        <f>I56-SUM(I39:I54)</f>
        <v>14.124999999999773</v>
      </c>
      <c r="J55" s="247">
        <f t="shared" si="38"/>
        <v>1.8644537332639186E-2</v>
      </c>
      <c r="K55" s="215">
        <f t="shared" si="39"/>
        <v>9.2563224778239965E-3</v>
      </c>
      <c r="L55" s="52">
        <f t="shared" ref="L55" si="71">(I55-H55)/H55</f>
        <v>-0.57686777305134973</v>
      </c>
      <c r="N55" s="27">
        <f t="shared" si="48"/>
        <v>5.1811268042836698</v>
      </c>
      <c r="O55" s="152">
        <f t="shared" si="49"/>
        <v>8.6233211233204479</v>
      </c>
      <c r="P55" s="52">
        <f t="shared" si="50"/>
        <v>0.66437175716116981</v>
      </c>
    </row>
    <row r="56" spans="1:16" ht="26.25" customHeight="1" thickBot="1" x14ac:dyDescent="0.3">
      <c r="A56" s="12" t="s">
        <v>18</v>
      </c>
      <c r="B56" s="17">
        <v>6807.2500000000018</v>
      </c>
      <c r="C56" s="145">
        <v>7908.3300000000027</v>
      </c>
      <c r="D56" s="253">
        <f>SUM(D39:D55)</f>
        <v>0.99999999999999978</v>
      </c>
      <c r="E56" s="254">
        <f>SUM(E39:E55)</f>
        <v>0.99999999999999956</v>
      </c>
      <c r="F56" s="57">
        <f t="shared" si="42"/>
        <v>0.16175107422233656</v>
      </c>
      <c r="G56" s="1"/>
      <c r="H56" s="17">
        <v>1790.444</v>
      </c>
      <c r="I56" s="145">
        <v>1525.9839999999999</v>
      </c>
      <c r="J56" s="253">
        <f>SUM(J39:J55)</f>
        <v>0.99999999999999978</v>
      </c>
      <c r="K56" s="254">
        <f>SUM(K39:K55)</f>
        <v>0.99999999999999989</v>
      </c>
      <c r="L56" s="57">
        <f t="shared" si="43"/>
        <v>-0.147706378976388</v>
      </c>
      <c r="M56" s="1"/>
      <c r="N56" s="29">
        <f t="shared" si="40"/>
        <v>2.6302016232693077</v>
      </c>
      <c r="O56" s="146">
        <f t="shared" si="41"/>
        <v>1.9295906974038759</v>
      </c>
      <c r="P56" s="57">
        <f t="shared" si="8"/>
        <v>-0.26637156622030411</v>
      </c>
    </row>
    <row r="58" spans="1:16" ht="15.75" thickBot="1" x14ac:dyDescent="0.3"/>
    <row r="59" spans="1:16" x14ac:dyDescent="0.25">
      <c r="A59" s="375" t="s">
        <v>15</v>
      </c>
      <c r="B59" s="369" t="s">
        <v>1</v>
      </c>
      <c r="C59" s="362"/>
      <c r="D59" s="369" t="s">
        <v>104</v>
      </c>
      <c r="E59" s="362"/>
      <c r="F59" s="130" t="s">
        <v>0</v>
      </c>
      <c r="H59" s="378" t="s">
        <v>19</v>
      </c>
      <c r="I59" s="379"/>
      <c r="J59" s="369" t="s">
        <v>104</v>
      </c>
      <c r="K59" s="367"/>
      <c r="L59" s="130" t="s">
        <v>0</v>
      </c>
      <c r="N59" s="361" t="s">
        <v>22</v>
      </c>
      <c r="O59" s="362"/>
      <c r="P59" s="130" t="s">
        <v>0</v>
      </c>
    </row>
    <row r="60" spans="1:16" x14ac:dyDescent="0.25">
      <c r="A60" s="376"/>
      <c r="B60" s="370" t="str">
        <f>B5</f>
        <v>jan-set</v>
      </c>
      <c r="C60" s="364"/>
      <c r="D60" s="370" t="str">
        <f>B5</f>
        <v>jan-set</v>
      </c>
      <c r="E60" s="364"/>
      <c r="F60" s="131" t="str">
        <f>F37</f>
        <v>2025/2024</v>
      </c>
      <c r="H60" s="359" t="str">
        <f>B5</f>
        <v>jan-set</v>
      </c>
      <c r="I60" s="364"/>
      <c r="J60" s="370" t="str">
        <f>B5</f>
        <v>jan-set</v>
      </c>
      <c r="K60" s="360"/>
      <c r="L60" s="131" t="str">
        <f>L37</f>
        <v>2025/2024</v>
      </c>
      <c r="N60" s="359" t="str">
        <f>B5</f>
        <v>jan-set</v>
      </c>
      <c r="O60" s="360"/>
      <c r="P60" s="131" t="str">
        <f>P37</f>
        <v>2025/2024</v>
      </c>
    </row>
    <row r="61" spans="1:16" ht="19.5" customHeight="1" thickBot="1" x14ac:dyDescent="0.3">
      <c r="A61" s="377"/>
      <c r="B61" s="99">
        <f>B6</f>
        <v>2024</v>
      </c>
      <c r="C61" s="134">
        <f>C6</f>
        <v>2025</v>
      </c>
      <c r="D61" s="99">
        <f>B6</f>
        <v>2024</v>
      </c>
      <c r="E61" s="134">
        <f>C6</f>
        <v>2025</v>
      </c>
      <c r="F61" s="132" t="s">
        <v>1</v>
      </c>
      <c r="H61" s="25">
        <f>B6</f>
        <v>2024</v>
      </c>
      <c r="I61" s="134">
        <f>C6</f>
        <v>2025</v>
      </c>
      <c r="J61" s="99">
        <f>B6</f>
        <v>2024</v>
      </c>
      <c r="K61" s="134">
        <f>C6</f>
        <v>2025</v>
      </c>
      <c r="L61" s="259">
        <v>1000</v>
      </c>
      <c r="N61" s="25">
        <f>B6</f>
        <v>2024</v>
      </c>
      <c r="O61" s="134">
        <f>C6</f>
        <v>2025</v>
      </c>
      <c r="P61" s="132"/>
    </row>
    <row r="62" spans="1:16" ht="20.100000000000001" customHeight="1" x14ac:dyDescent="0.25">
      <c r="A62" s="38" t="s">
        <v>174</v>
      </c>
      <c r="B62" s="39">
        <v>1949.7800000000002</v>
      </c>
      <c r="C62" s="147">
        <v>4634.300000000002</v>
      </c>
      <c r="D62" s="247">
        <f t="shared" ref="D62:D83" si="72">B62/$B$84</f>
        <v>0.21531611419888397</v>
      </c>
      <c r="E62" s="246">
        <f t="shared" ref="E62:E83" si="73">C62/$C$84</f>
        <v>0.38987238689258852</v>
      </c>
      <c r="F62" s="52">
        <f t="shared" ref="F62:F83" si="74">(C62-B62)/B62</f>
        <v>1.376832257998339</v>
      </c>
      <c r="H62" s="19">
        <v>2130.9270000000001</v>
      </c>
      <c r="I62" s="147">
        <v>2198.5369999999998</v>
      </c>
      <c r="J62" s="245">
        <f t="shared" ref="J62:J84" si="75">H62/$H$84</f>
        <v>0.31481778871560429</v>
      </c>
      <c r="K62" s="246">
        <f t="shared" ref="K62:K84" si="76">I62/$I$84</f>
        <v>0.29889343992621642</v>
      </c>
      <c r="L62" s="52">
        <f t="shared" ref="L62:L81" si="77">(I62-H62)/H62</f>
        <v>3.1727975665050784E-2</v>
      </c>
      <c r="N62" s="40">
        <f t="shared" ref="N62" si="78">(H62/B62)*10</f>
        <v>10.92906379181241</v>
      </c>
      <c r="O62" s="143">
        <f t="shared" ref="O62" si="79">(I62/C62)*10</f>
        <v>4.7440541182055522</v>
      </c>
      <c r="P62" s="52">
        <f t="shared" ref="P62" si="80">(O62-N62)/N62</f>
        <v>-0.56592310113885547</v>
      </c>
    </row>
    <row r="63" spans="1:16" ht="20.100000000000001" customHeight="1" x14ac:dyDescent="0.25">
      <c r="A63" s="38" t="s">
        <v>167</v>
      </c>
      <c r="B63" s="19">
        <v>612.43000000000006</v>
      </c>
      <c r="C63" s="140">
        <v>1578.3300000000002</v>
      </c>
      <c r="D63" s="247">
        <f t="shared" si="72"/>
        <v>6.7631244457745238E-2</v>
      </c>
      <c r="E63" s="215">
        <f t="shared" si="73"/>
        <v>0.13278106389404637</v>
      </c>
      <c r="F63" s="52">
        <f t="shared" si="74"/>
        <v>1.5771598386754404</v>
      </c>
      <c r="H63" s="19">
        <v>510.18299999999988</v>
      </c>
      <c r="I63" s="140">
        <v>1424.7030000000002</v>
      </c>
      <c r="J63" s="214">
        <f t="shared" si="75"/>
        <v>7.5373151637898955E-2</v>
      </c>
      <c r="K63" s="215">
        <f t="shared" si="76"/>
        <v>0.19368988583917415</v>
      </c>
      <c r="L63" s="52">
        <f t="shared" si="77"/>
        <v>1.7925332674746131</v>
      </c>
      <c r="N63" s="40">
        <f t="shared" ref="N63:N64" si="81">(H63/B63)*10</f>
        <v>8.3304704211093483</v>
      </c>
      <c r="O63" s="143">
        <f t="shared" ref="O63:O64" si="82">(I63/C63)*10</f>
        <v>9.0266484195320373</v>
      </c>
      <c r="P63" s="52">
        <f t="shared" si="8"/>
        <v>8.3570070263808791E-2</v>
      </c>
    </row>
    <row r="64" spans="1:16" ht="20.100000000000001" customHeight="1" x14ac:dyDescent="0.25">
      <c r="A64" s="38" t="s">
        <v>164</v>
      </c>
      <c r="B64" s="19">
        <v>1409.97</v>
      </c>
      <c r="C64" s="140">
        <v>1158.8699999999999</v>
      </c>
      <c r="D64" s="247">
        <f t="shared" si="72"/>
        <v>0.15570436743478772</v>
      </c>
      <c r="E64" s="215">
        <f t="shared" si="73"/>
        <v>9.7492914355612248E-2</v>
      </c>
      <c r="F64" s="52">
        <f t="shared" si="74"/>
        <v>-0.17808889550841517</v>
      </c>
      <c r="H64" s="19">
        <v>967.15199999999993</v>
      </c>
      <c r="I64" s="140">
        <v>707.79800000000012</v>
      </c>
      <c r="J64" s="214">
        <f t="shared" si="75"/>
        <v>0.14288460092338878</v>
      </c>
      <c r="K64" s="215">
        <f t="shared" si="76"/>
        <v>9.6225889758915217E-2</v>
      </c>
      <c r="L64" s="52">
        <f t="shared" si="77"/>
        <v>-0.26816260525749813</v>
      </c>
      <c r="N64" s="40">
        <f t="shared" si="81"/>
        <v>6.8593799868082295</v>
      </c>
      <c r="O64" s="143">
        <f t="shared" si="82"/>
        <v>6.107656596512121</v>
      </c>
      <c r="P64" s="52">
        <f t="shared" si="8"/>
        <v>-0.10959057403756639</v>
      </c>
    </row>
    <row r="65" spans="1:16" ht="20.100000000000001" customHeight="1" x14ac:dyDescent="0.25">
      <c r="A65" s="38" t="s">
        <v>165</v>
      </c>
      <c r="B65" s="19">
        <v>686.1500000000002</v>
      </c>
      <c r="C65" s="140">
        <v>471.64999999999986</v>
      </c>
      <c r="D65" s="247">
        <f t="shared" si="72"/>
        <v>7.5772216228274084E-2</v>
      </c>
      <c r="E65" s="215">
        <f t="shared" si="73"/>
        <v>3.9678767295576296E-2</v>
      </c>
      <c r="F65" s="52">
        <f t="shared" si="74"/>
        <v>-0.31261385994316154</v>
      </c>
      <c r="H65" s="19">
        <v>859.30100000000016</v>
      </c>
      <c r="I65" s="140">
        <v>669.23099999999999</v>
      </c>
      <c r="J65" s="214">
        <f t="shared" si="75"/>
        <v>0.12695096578207865</v>
      </c>
      <c r="K65" s="215">
        <f t="shared" si="76"/>
        <v>9.0982665151990508E-2</v>
      </c>
      <c r="L65" s="52">
        <f t="shared" si="77"/>
        <v>-0.22119141022761538</v>
      </c>
      <c r="N65" s="40">
        <f t="shared" ref="N65:N67" si="83">(H65/B65)*10</f>
        <v>12.523515266341178</v>
      </c>
      <c r="O65" s="143">
        <f t="shared" ref="O65:O67" si="84">(I65/C65)*10</f>
        <v>14.189144492738263</v>
      </c>
      <c r="P65" s="52">
        <f t="shared" ref="P65:P67" si="85">(O65-N65)/N65</f>
        <v>0.1330001354231358</v>
      </c>
    </row>
    <row r="66" spans="1:16" ht="20.100000000000001" customHeight="1" x14ac:dyDescent="0.25">
      <c r="A66" s="38" t="s">
        <v>178</v>
      </c>
      <c r="B66" s="19">
        <v>74.670000000000016</v>
      </c>
      <c r="C66" s="140">
        <v>89.5</v>
      </c>
      <c r="D66" s="247">
        <f t="shared" si="72"/>
        <v>8.2458812005614304E-3</v>
      </c>
      <c r="E66" s="215">
        <f t="shared" si="73"/>
        <v>7.5294173072279862E-3</v>
      </c>
      <c r="F66" s="52">
        <f>(C65-B65)/B65</f>
        <v>-0.31261385994316154</v>
      </c>
      <c r="H66" s="19">
        <v>372.57500000000005</v>
      </c>
      <c r="I66" s="140">
        <v>472.35399999999998</v>
      </c>
      <c r="J66" s="214">
        <f t="shared" si="75"/>
        <v>5.5043292252956705E-2</v>
      </c>
      <c r="K66" s="215">
        <f t="shared" si="76"/>
        <v>6.4217027924891895E-2</v>
      </c>
      <c r="L66" s="52">
        <f t="shared" si="77"/>
        <v>0.26780916593974347</v>
      </c>
      <c r="N66" s="40">
        <f t="shared" ref="N66" si="86">(H66/B66)*10</f>
        <v>49.896209990625415</v>
      </c>
      <c r="O66" s="143">
        <f t="shared" ref="O66" si="87">(I66/C66)*10</f>
        <v>52.776983240223458</v>
      </c>
      <c r="P66" s="52">
        <f t="shared" ref="P66" si="88">(O66-N66)/N66</f>
        <v>5.7735311963359293E-2</v>
      </c>
    </row>
    <row r="67" spans="1:16" ht="20.100000000000001" customHeight="1" x14ac:dyDescent="0.25">
      <c r="A67" s="38" t="s">
        <v>168</v>
      </c>
      <c r="B67" s="19">
        <v>518.9799999999999</v>
      </c>
      <c r="C67" s="140">
        <v>854.83000000000027</v>
      </c>
      <c r="D67" s="247">
        <f t="shared" si="72"/>
        <v>5.7311469471907989E-2</v>
      </c>
      <c r="E67" s="215">
        <f t="shared" si="73"/>
        <v>7.1914768678633542E-2</v>
      </c>
      <c r="F67" s="52">
        <f t="shared" si="74"/>
        <v>0.6471347643454477</v>
      </c>
      <c r="H67" s="19">
        <v>232.83200000000002</v>
      </c>
      <c r="I67" s="140">
        <v>362.84500000000008</v>
      </c>
      <c r="J67" s="214">
        <f t="shared" si="75"/>
        <v>3.4398013344535773E-2</v>
      </c>
      <c r="K67" s="215">
        <f t="shared" si="76"/>
        <v>4.9329163079824462E-2</v>
      </c>
      <c r="L67" s="52">
        <f t="shared" si="77"/>
        <v>0.55839833012644335</v>
      </c>
      <c r="N67" s="40">
        <f t="shared" si="83"/>
        <v>4.4863385872287962</v>
      </c>
      <c r="O67" s="143">
        <f t="shared" si="84"/>
        <v>4.2446451341202343</v>
      </c>
      <c r="P67" s="52">
        <f t="shared" si="85"/>
        <v>-5.3873208276474641E-2</v>
      </c>
    </row>
    <row r="68" spans="1:16" ht="20.100000000000001" customHeight="1" x14ac:dyDescent="0.25">
      <c r="A68" s="38" t="s">
        <v>179</v>
      </c>
      <c r="B68" s="19">
        <v>147.38</v>
      </c>
      <c r="C68" s="140">
        <v>334.15000000000003</v>
      </c>
      <c r="D68" s="247">
        <f t="shared" si="72"/>
        <v>1.6275317682318782E-2</v>
      </c>
      <c r="E68" s="215">
        <f t="shared" si="73"/>
        <v>2.8111226739779126E-2</v>
      </c>
      <c r="F68" s="52">
        <f t="shared" si="74"/>
        <v>1.2672682860632383</v>
      </c>
      <c r="H68" s="19">
        <v>90.112000000000009</v>
      </c>
      <c r="I68" s="140">
        <v>210.62199999999996</v>
      </c>
      <c r="J68" s="214">
        <f t="shared" si="75"/>
        <v>1.3312919953025391E-2</v>
      </c>
      <c r="K68" s="215">
        <f t="shared" si="76"/>
        <v>2.8634284573850498E-2</v>
      </c>
      <c r="L68" s="52">
        <f t="shared" si="77"/>
        <v>1.3373357599431812</v>
      </c>
      <c r="N68" s="40">
        <f t="shared" ref="N68:N69" si="89">(H68/B68)*10</f>
        <v>6.1142624508074377</v>
      </c>
      <c r="O68" s="143">
        <f t="shared" ref="O68:O69" si="90">(I68/C68)*10</f>
        <v>6.3032171180607488</v>
      </c>
      <c r="P68" s="52">
        <f t="shared" ref="P68:P69" si="91">(O68-N68)/N68</f>
        <v>3.0903918301439307E-2</v>
      </c>
    </row>
    <row r="69" spans="1:16" ht="20.100000000000001" customHeight="1" x14ac:dyDescent="0.25">
      <c r="A69" s="38" t="s">
        <v>166</v>
      </c>
      <c r="B69" s="19">
        <v>566.98</v>
      </c>
      <c r="C69" s="140">
        <v>322.58000000000004</v>
      </c>
      <c r="D69" s="247">
        <f t="shared" si="72"/>
        <v>6.2612156463028243E-2</v>
      </c>
      <c r="E69" s="215">
        <f t="shared" si="73"/>
        <v>2.7137870781738595E-2</v>
      </c>
      <c r="F69" s="52">
        <f t="shared" si="74"/>
        <v>-0.43105576916293337</v>
      </c>
      <c r="H69" s="19">
        <v>282.9729999999999</v>
      </c>
      <c r="I69" s="140">
        <v>197.23499999999996</v>
      </c>
      <c r="J69" s="214">
        <f t="shared" si="75"/>
        <v>4.1805718415610038E-2</v>
      </c>
      <c r="K69" s="215">
        <f t="shared" si="76"/>
        <v>2.6814307707283203E-2</v>
      </c>
      <c r="L69" s="52">
        <f t="shared" si="77"/>
        <v>-0.30299003791881196</v>
      </c>
      <c r="N69" s="40">
        <f t="shared" si="89"/>
        <v>4.9908815125753971</v>
      </c>
      <c r="O69" s="143">
        <f t="shared" si="90"/>
        <v>6.114297228594455</v>
      </c>
      <c r="P69" s="52">
        <f t="shared" si="91"/>
        <v>0.22509364591974701</v>
      </c>
    </row>
    <row r="70" spans="1:16" ht="20.100000000000001" customHeight="1" x14ac:dyDescent="0.25">
      <c r="A70" s="38" t="s">
        <v>175</v>
      </c>
      <c r="B70" s="19">
        <v>262.76</v>
      </c>
      <c r="C70" s="140">
        <v>277.58</v>
      </c>
      <c r="D70" s="247">
        <f t="shared" si="72"/>
        <v>2.9016844037224068E-2</v>
      </c>
      <c r="E70" s="215">
        <f t="shared" si="73"/>
        <v>2.3352130236204964E-2</v>
      </c>
      <c r="F70" s="52">
        <f t="shared" si="74"/>
        <v>5.6401278733444943E-2</v>
      </c>
      <c r="H70" s="19">
        <v>182.785</v>
      </c>
      <c r="I70" s="140">
        <v>196.01300000000001</v>
      </c>
      <c r="J70" s="214">
        <f t="shared" si="75"/>
        <v>2.7004195596743448E-2</v>
      </c>
      <c r="K70" s="215">
        <f t="shared" si="76"/>
        <v>2.6648175509558159E-2</v>
      </c>
      <c r="L70" s="52">
        <f t="shared" si="77"/>
        <v>7.2369176901824595E-2</v>
      </c>
      <c r="N70" s="40">
        <f t="shared" ref="N70:N71" si="92">(H70/B70)*10</f>
        <v>6.9563479981732375</v>
      </c>
      <c r="O70" s="143">
        <f t="shared" ref="O70:O71" si="93">(I70/C70)*10</f>
        <v>7.0614957849989199</v>
      </c>
      <c r="P70" s="52">
        <f t="shared" ref="P70:P71" si="94">(O70-N70)/N70</f>
        <v>1.5115371866573479E-2</v>
      </c>
    </row>
    <row r="71" spans="1:16" ht="20.100000000000001" customHeight="1" x14ac:dyDescent="0.25">
      <c r="A71" s="38" t="s">
        <v>183</v>
      </c>
      <c r="B71" s="19">
        <v>403.85999999999996</v>
      </c>
      <c r="C71" s="140">
        <v>358.95999999999987</v>
      </c>
      <c r="D71" s="247">
        <f t="shared" si="72"/>
        <v>4.4598655171537945E-2</v>
      </c>
      <c r="E71" s="215">
        <f t="shared" si="73"/>
        <v>3.019843169388332E-2</v>
      </c>
      <c r="F71" s="52">
        <f t="shared" si="74"/>
        <v>-0.11117714059327513</v>
      </c>
      <c r="H71" s="19">
        <v>199.989</v>
      </c>
      <c r="I71" s="140">
        <v>175.22900000000001</v>
      </c>
      <c r="J71" s="214">
        <f t="shared" si="75"/>
        <v>2.9545871232306401E-2</v>
      </c>
      <c r="K71" s="215">
        <f t="shared" si="76"/>
        <v>2.3822568637612642E-2</v>
      </c>
      <c r="L71" s="52">
        <f t="shared" si="77"/>
        <v>-0.12380680937451555</v>
      </c>
      <c r="N71" s="40">
        <f t="shared" si="92"/>
        <v>4.9519387906700345</v>
      </c>
      <c r="O71" s="143">
        <f t="shared" si="93"/>
        <v>4.8815745486962356</v>
      </c>
      <c r="P71" s="52">
        <f t="shared" si="94"/>
        <v>-1.4209432900578736E-2</v>
      </c>
    </row>
    <row r="72" spans="1:16" ht="20.100000000000001" customHeight="1" x14ac:dyDescent="0.25">
      <c r="A72" s="38" t="s">
        <v>184</v>
      </c>
      <c r="B72" s="19">
        <v>215.82</v>
      </c>
      <c r="C72" s="140">
        <v>335.71</v>
      </c>
      <c r="D72" s="247">
        <f t="shared" si="72"/>
        <v>2.3833213883824395E-2</v>
      </c>
      <c r="E72" s="215">
        <f t="shared" si="73"/>
        <v>2.8242465745357621E-2</v>
      </c>
      <c r="F72" s="52">
        <f t="shared" si="74"/>
        <v>0.55550922064683528</v>
      </c>
      <c r="H72" s="19">
        <v>69.430000000000007</v>
      </c>
      <c r="I72" s="140">
        <v>114.91700000000002</v>
      </c>
      <c r="J72" s="214">
        <f t="shared" si="75"/>
        <v>1.0257413356029751E-2</v>
      </c>
      <c r="K72" s="215">
        <f t="shared" si="76"/>
        <v>1.5623088188191067E-2</v>
      </c>
      <c r="L72" s="52">
        <f t="shared" si="77"/>
        <v>0.65514907100676945</v>
      </c>
      <c r="N72" s="40">
        <f t="shared" ref="N72:N73" si="95">(H72/B72)*10</f>
        <v>3.2170327124455564</v>
      </c>
      <c r="O72" s="143">
        <f t="shared" ref="O72:O73" si="96">(I72/C72)*10</f>
        <v>3.4231032736588136</v>
      </c>
      <c r="P72" s="52">
        <f t="shared" ref="P72:P73" si="97">(O72-N72)/N72</f>
        <v>6.4056097538593065E-2</v>
      </c>
    </row>
    <row r="73" spans="1:16" ht="20.100000000000001" customHeight="1" x14ac:dyDescent="0.25">
      <c r="A73" s="38" t="s">
        <v>227</v>
      </c>
      <c r="B73" s="19">
        <v>15.14</v>
      </c>
      <c r="C73" s="140">
        <v>17.68</v>
      </c>
      <c r="D73" s="247">
        <f t="shared" si="72"/>
        <v>1.6719250217825104E-3</v>
      </c>
      <c r="E73" s="215">
        <f t="shared" si="73"/>
        <v>1.4873753965563218E-3</v>
      </c>
      <c r="F73" s="52">
        <f t="shared" si="74"/>
        <v>0.16776750330250984</v>
      </c>
      <c r="H73" s="19">
        <v>53.030000000000008</v>
      </c>
      <c r="I73" s="140">
        <v>78.588999999999999</v>
      </c>
      <c r="J73" s="214">
        <f t="shared" si="75"/>
        <v>7.8345186557721106E-3</v>
      </c>
      <c r="K73" s="215">
        <f t="shared" si="76"/>
        <v>1.0684258009013006E-2</v>
      </c>
      <c r="L73" s="52">
        <f t="shared" si="77"/>
        <v>0.48197246841410496</v>
      </c>
      <c r="N73" s="40">
        <f t="shared" si="95"/>
        <v>35.026420079260241</v>
      </c>
      <c r="O73" s="143">
        <f t="shared" si="96"/>
        <v>44.450791855203626</v>
      </c>
      <c r="P73" s="52">
        <f t="shared" si="97"/>
        <v>0.26906465903787069</v>
      </c>
    </row>
    <row r="74" spans="1:16" ht="20.100000000000001" customHeight="1" x14ac:dyDescent="0.25">
      <c r="A74" s="38" t="s">
        <v>201</v>
      </c>
      <c r="B74" s="19">
        <v>86.76</v>
      </c>
      <c r="C74" s="140">
        <v>72.640000000000015</v>
      </c>
      <c r="D74" s="247">
        <f t="shared" si="72"/>
        <v>9.5809917364498409E-3</v>
      </c>
      <c r="E74" s="215">
        <f t="shared" si="73"/>
        <v>6.1110265161680565E-3</v>
      </c>
      <c r="F74" s="52">
        <f t="shared" si="74"/>
        <v>-0.16274781005071448</v>
      </c>
      <c r="H74" s="19">
        <v>52.301000000000002</v>
      </c>
      <c r="I74" s="140">
        <v>55.701999999999991</v>
      </c>
      <c r="J74" s="214">
        <f t="shared" si="75"/>
        <v>7.7268180315960234E-3</v>
      </c>
      <c r="K74" s="215">
        <f t="shared" si="76"/>
        <v>7.5727460537485186E-3</v>
      </c>
      <c r="L74" s="52">
        <f t="shared" si="77"/>
        <v>6.5027437333893975E-2</v>
      </c>
      <c r="N74" s="40">
        <f t="shared" ref="N74:N81" si="98">(H74/B74)*10</f>
        <v>6.0282388197325956</v>
      </c>
      <c r="O74" s="143">
        <f t="shared" ref="O74:O81" si="99">(I74/C74)*10</f>
        <v>7.6682268722466933</v>
      </c>
      <c r="P74" s="52">
        <f t="shared" ref="P74:P81" si="100">(O74-N74)/N74</f>
        <v>0.27205094249846679</v>
      </c>
    </row>
    <row r="75" spans="1:16" ht="20.100000000000001" customHeight="1" x14ac:dyDescent="0.25">
      <c r="A75" s="38" t="s">
        <v>208</v>
      </c>
      <c r="B75" s="19">
        <v>259.20000000000005</v>
      </c>
      <c r="C75" s="140">
        <v>197.78000000000003</v>
      </c>
      <c r="D75" s="247">
        <f t="shared" si="72"/>
        <v>2.8623709752049323E-2</v>
      </c>
      <c r="E75" s="215">
        <f t="shared" si="73"/>
        <v>1.6638750335458675E-2</v>
      </c>
      <c r="F75" s="52">
        <f t="shared" si="74"/>
        <v>-0.23695987654320991</v>
      </c>
      <c r="H75" s="19">
        <v>64.736999999999995</v>
      </c>
      <c r="I75" s="140">
        <v>49.944000000000003</v>
      </c>
      <c r="J75" s="214">
        <f t="shared" si="75"/>
        <v>9.5640813543035833E-3</v>
      </c>
      <c r="K75" s="215">
        <f t="shared" si="76"/>
        <v>6.7899398389360544E-3</v>
      </c>
      <c r="L75" s="52">
        <f t="shared" si="77"/>
        <v>-0.2285091987580517</v>
      </c>
      <c r="N75" s="40">
        <f t="shared" si="98"/>
        <v>2.4975694444444438</v>
      </c>
      <c r="O75" s="143">
        <f t="shared" si="99"/>
        <v>2.5252300535949028</v>
      </c>
      <c r="P75" s="52">
        <f t="shared" si="100"/>
        <v>1.1075011032020281E-2</v>
      </c>
    </row>
    <row r="76" spans="1:16" ht="20.100000000000001" customHeight="1" x14ac:dyDescent="0.25">
      <c r="A76" s="38" t="s">
        <v>202</v>
      </c>
      <c r="B76" s="19">
        <v>321.08999999999997</v>
      </c>
      <c r="C76" s="140">
        <v>115.42000000000002</v>
      </c>
      <c r="D76" s="247">
        <f t="shared" si="72"/>
        <v>3.5458283041224975E-2</v>
      </c>
      <c r="E76" s="215">
        <f t="shared" si="73"/>
        <v>9.710003861455355E-3</v>
      </c>
      <c r="F76" s="52">
        <f t="shared" si="74"/>
        <v>-0.64053692111246063</v>
      </c>
      <c r="H76" s="19">
        <v>125.875</v>
      </c>
      <c r="I76" s="140">
        <v>49.660999999999994</v>
      </c>
      <c r="J76" s="214">
        <f t="shared" si="75"/>
        <v>1.8596455511885997E-2</v>
      </c>
      <c r="K76" s="215">
        <f t="shared" si="76"/>
        <v>6.7514656883990738E-3</v>
      </c>
      <c r="L76" s="52">
        <f t="shared" si="77"/>
        <v>-0.60547368421052628</v>
      </c>
      <c r="N76" s="40">
        <f t="shared" si="98"/>
        <v>3.9202404310317984</v>
      </c>
      <c r="O76" s="143">
        <f t="shared" si="99"/>
        <v>4.3026338589499211</v>
      </c>
      <c r="P76" s="52">
        <f t="shared" si="100"/>
        <v>9.7543361088564054E-2</v>
      </c>
    </row>
    <row r="77" spans="1:16" ht="20.100000000000001" customHeight="1" x14ac:dyDescent="0.25">
      <c r="A77" s="38" t="s">
        <v>206</v>
      </c>
      <c r="B77" s="19">
        <v>194.29</v>
      </c>
      <c r="C77" s="140">
        <v>202.72999999999996</v>
      </c>
      <c r="D77" s="247">
        <f t="shared" si="72"/>
        <v>2.1455634906349004E-2</v>
      </c>
      <c r="E77" s="215">
        <f t="shared" si="73"/>
        <v>1.7055181795467368E-2</v>
      </c>
      <c r="F77" s="52">
        <f t="shared" si="74"/>
        <v>4.3440218230480054E-2</v>
      </c>
      <c r="H77" s="19">
        <v>31.574999999999996</v>
      </c>
      <c r="I77" s="140">
        <v>47.212000000000003</v>
      </c>
      <c r="J77" s="214">
        <f t="shared" si="75"/>
        <v>4.6648109854045697E-3</v>
      </c>
      <c r="K77" s="215">
        <f t="shared" si="76"/>
        <v>6.4185215376391354E-3</v>
      </c>
      <c r="L77" s="52">
        <f t="shared" si="77"/>
        <v>0.49523357086302483</v>
      </c>
      <c r="N77" s="40">
        <f t="shared" si="98"/>
        <v>1.625147974677029</v>
      </c>
      <c r="O77" s="143">
        <f t="shared" si="99"/>
        <v>2.3288117200217044</v>
      </c>
      <c r="P77" s="52">
        <f t="shared" si="100"/>
        <v>0.43298441514811403</v>
      </c>
    </row>
    <row r="78" spans="1:16" ht="20.100000000000001" customHeight="1" x14ac:dyDescent="0.25">
      <c r="A78" s="38" t="s">
        <v>198</v>
      </c>
      <c r="B78" s="19">
        <v>112.84999999999998</v>
      </c>
      <c r="C78" s="140">
        <v>138.89000000000001</v>
      </c>
      <c r="D78" s="247">
        <f t="shared" si="72"/>
        <v>1.2462135978081655E-2</v>
      </c>
      <c r="E78" s="215">
        <f t="shared" si="73"/>
        <v>1.1684477874870336E-2</v>
      </c>
      <c r="F78" s="52">
        <f t="shared" si="74"/>
        <v>0.23074878156845405</v>
      </c>
      <c r="H78" s="19">
        <v>42.111000000000004</v>
      </c>
      <c r="I78" s="140">
        <v>45.427999999999997</v>
      </c>
      <c r="J78" s="214">
        <f t="shared" si="75"/>
        <v>6.2213730928383807E-3</v>
      </c>
      <c r="K78" s="215">
        <f t="shared" si="76"/>
        <v>6.1759848430879994E-3</v>
      </c>
      <c r="L78" s="52">
        <f t="shared" si="77"/>
        <v>7.8768017857566736E-2</v>
      </c>
      <c r="N78" s="40">
        <f t="shared" si="98"/>
        <v>3.7315906070004439</v>
      </c>
      <c r="O78" s="143">
        <f t="shared" si="99"/>
        <v>3.2707898336813299</v>
      </c>
      <c r="P78" s="52">
        <f t="shared" si="100"/>
        <v>-0.12348642223899219</v>
      </c>
    </row>
    <row r="79" spans="1:16" ht="20.100000000000001" customHeight="1" x14ac:dyDescent="0.25">
      <c r="A79" s="38" t="s">
        <v>228</v>
      </c>
      <c r="B79" s="19">
        <v>146.69999999999999</v>
      </c>
      <c r="C79" s="140">
        <v>141.26</v>
      </c>
      <c r="D79" s="247">
        <f t="shared" si="72"/>
        <v>1.6200224616611244E-2</v>
      </c>
      <c r="E79" s="215">
        <f t="shared" si="73"/>
        <v>1.1883860210268439E-2</v>
      </c>
      <c r="F79" s="52">
        <f t="shared" si="74"/>
        <v>-3.7082481254260384E-2</v>
      </c>
      <c r="H79" s="19">
        <v>50.475999999999999</v>
      </c>
      <c r="I79" s="140">
        <v>37.037000000000006</v>
      </c>
      <c r="J79" s="214">
        <f t="shared" si="75"/>
        <v>7.4571971274514995E-3</v>
      </c>
      <c r="K79" s="215">
        <f t="shared" si="76"/>
        <v>5.0352194821134608E-3</v>
      </c>
      <c r="L79" s="52">
        <f t="shared" si="77"/>
        <v>-0.26624534432205393</v>
      </c>
      <c r="N79" s="40">
        <f t="shared" si="98"/>
        <v>3.4407634628493526</v>
      </c>
      <c r="O79" s="143">
        <f t="shared" si="99"/>
        <v>2.6219028741328056</v>
      </c>
      <c r="P79" s="52">
        <f t="shared" si="100"/>
        <v>-0.23798805048878166</v>
      </c>
    </row>
    <row r="80" spans="1:16" ht="20.100000000000001" customHeight="1" x14ac:dyDescent="0.25">
      <c r="A80" s="38" t="s">
        <v>222</v>
      </c>
      <c r="B80" s="19">
        <v>21.87</v>
      </c>
      <c r="C80" s="140">
        <v>63.25</v>
      </c>
      <c r="D80" s="247">
        <f t="shared" si="72"/>
        <v>2.415125510329161E-3</v>
      </c>
      <c r="E80" s="215">
        <f t="shared" si="73"/>
        <v>5.3210686556667058E-3</v>
      </c>
      <c r="F80" s="52">
        <f t="shared" si="74"/>
        <v>1.892089620484682</v>
      </c>
      <c r="H80" s="19">
        <v>5.367</v>
      </c>
      <c r="I80" s="140">
        <v>25.364000000000001</v>
      </c>
      <c r="J80" s="214">
        <f t="shared" si="75"/>
        <v>7.9290706440748469E-4</v>
      </c>
      <c r="K80" s="215">
        <f t="shared" si="76"/>
        <v>3.4482627357595324E-3</v>
      </c>
      <c r="L80" s="52">
        <f t="shared" si="77"/>
        <v>3.7259176448667786</v>
      </c>
      <c r="N80" s="40">
        <f t="shared" si="98"/>
        <v>2.4540466392318243</v>
      </c>
      <c r="O80" s="143">
        <f t="shared" si="99"/>
        <v>4.0101185770750991</v>
      </c>
      <c r="P80" s="52">
        <f t="shared" si="100"/>
        <v>0.63408409317369896</v>
      </c>
    </row>
    <row r="81" spans="1:16" ht="20.100000000000001" customHeight="1" x14ac:dyDescent="0.25">
      <c r="A81" s="38" t="s">
        <v>210</v>
      </c>
      <c r="B81" s="19">
        <v>80.099999999999994</v>
      </c>
      <c r="C81" s="140">
        <v>75.69</v>
      </c>
      <c r="D81" s="247">
        <f t="shared" si="72"/>
        <v>8.8455214164319066E-3</v>
      </c>
      <c r="E81" s="215">
        <f t="shared" si="73"/>
        <v>6.3676155975875559E-3</v>
      </c>
      <c r="F81" s="52">
        <f t="shared" si="74"/>
        <v>-5.5056179775280857E-2</v>
      </c>
      <c r="H81" s="19">
        <v>25.835999999999999</v>
      </c>
      <c r="I81" s="140">
        <v>23.706</v>
      </c>
      <c r="J81" s="214">
        <f t="shared" si="75"/>
        <v>3.8169455777961195E-3</v>
      </c>
      <c r="K81" s="215">
        <f t="shared" si="76"/>
        <v>3.2228558750163803E-3</v>
      </c>
      <c r="L81" s="52">
        <f t="shared" si="77"/>
        <v>-8.2443102647468611E-2</v>
      </c>
      <c r="N81" s="40">
        <f t="shared" si="98"/>
        <v>3.2254681647940076</v>
      </c>
      <c r="O81" s="143">
        <f t="shared" si="99"/>
        <v>3.131985731272295</v>
      </c>
      <c r="P81" s="52">
        <f t="shared" si="100"/>
        <v>-2.8982593764859801E-2</v>
      </c>
    </row>
    <row r="82" spans="1:16" ht="20.100000000000001" customHeight="1" x14ac:dyDescent="0.25">
      <c r="A82" s="38" t="s">
        <v>229</v>
      </c>
      <c r="B82" s="19">
        <v>336.75999999999993</v>
      </c>
      <c r="C82" s="140">
        <v>43.57</v>
      </c>
      <c r="D82" s="247">
        <f t="shared" si="72"/>
        <v>3.7188736481867768E-2</v>
      </c>
      <c r="E82" s="215">
        <f t="shared" si="73"/>
        <v>3.6654381237533336E-3</v>
      </c>
      <c r="F82" s="52">
        <f t="shared" si="74"/>
        <v>-0.87062002613136946</v>
      </c>
      <c r="H82" s="19">
        <v>160.59100000000001</v>
      </c>
      <c r="I82" s="140">
        <v>20.395</v>
      </c>
      <c r="J82" s="214">
        <f t="shared" si="75"/>
        <v>2.3725309927382594E-2</v>
      </c>
      <c r="K82" s="215">
        <f t="shared" si="76"/>
        <v>2.7727219088399171E-3</v>
      </c>
      <c r="L82" s="52">
        <f t="shared" ref="L82" si="101">(I82-H82)/H82</f>
        <v>-0.87300035493894423</v>
      </c>
      <c r="N82" s="40">
        <f t="shared" ref="N82" si="102">(H82/B82)*10</f>
        <v>4.76870768499822</v>
      </c>
      <c r="O82" s="143">
        <f t="shared" ref="O82" si="103">(I82/C82)*10</f>
        <v>4.6809731466605458</v>
      </c>
      <c r="P82" s="52">
        <f t="shared" ref="P82" si="104">(O82-N82)/N82</f>
        <v>-1.8397969456940395E-2</v>
      </c>
    </row>
    <row r="83" spans="1:16" ht="20.100000000000001" customHeight="1" thickBot="1" x14ac:dyDescent="0.3">
      <c r="A83" s="8" t="s">
        <v>17</v>
      </c>
      <c r="B83" s="19">
        <f>B84-SUM(B62:B82)</f>
        <v>631.89000000000124</v>
      </c>
      <c r="C83" s="140">
        <f>C84-SUM(C62:C82)</f>
        <v>401.34000000000378</v>
      </c>
      <c r="D83" s="247">
        <f t="shared" si="72"/>
        <v>6.9780231308728694E-2</v>
      </c>
      <c r="E83" s="215">
        <f t="shared" si="73"/>
        <v>3.3763758012099535E-2</v>
      </c>
      <c r="F83" s="52">
        <f t="shared" si="74"/>
        <v>-0.36485780752978686</v>
      </c>
      <c r="H83" s="19">
        <f>H84-SUM(H62:H82)</f>
        <v>258.60500000000047</v>
      </c>
      <c r="I83" s="140">
        <f>I84-SUM(I62:I82)</f>
        <v>193.06600000000253</v>
      </c>
      <c r="J83" s="214">
        <f t="shared" si="75"/>
        <v>3.8205651460983411E-2</v>
      </c>
      <c r="K83" s="215">
        <f t="shared" si="76"/>
        <v>2.6247527729938439E-2</v>
      </c>
      <c r="L83" s="52">
        <f t="shared" ref="L83" si="105">(I83-H83)/H83</f>
        <v>-0.2534328415923815</v>
      </c>
      <c r="N83" s="40">
        <f t="shared" ref="N83" si="106">(H83/B83)*10</f>
        <v>4.092563579103957</v>
      </c>
      <c r="O83" s="143">
        <f t="shared" ref="O83" si="107">(I83/C83)*10</f>
        <v>4.8105347087257861</v>
      </c>
      <c r="P83" s="52">
        <f t="shared" ref="P83" si="108">(O83-N83)/N83</f>
        <v>0.17543310341901269</v>
      </c>
    </row>
    <row r="84" spans="1:16" ht="26.25" customHeight="1" thickBot="1" x14ac:dyDescent="0.3">
      <c r="A84" s="12" t="s">
        <v>18</v>
      </c>
      <c r="B84" s="17">
        <v>9055.4300000000021</v>
      </c>
      <c r="C84" s="145">
        <v>11886.710000000003</v>
      </c>
      <c r="D84" s="243">
        <f>SUM(D62:D83)</f>
        <v>1.0000000000000002</v>
      </c>
      <c r="E84" s="244">
        <f>SUM(E62:E83)</f>
        <v>1.0000000000000004</v>
      </c>
      <c r="F84" s="57">
        <f>(C84-B84)/B84</f>
        <v>0.31266102217122765</v>
      </c>
      <c r="G84" s="1"/>
      <c r="H84" s="17">
        <v>6768.7630000000008</v>
      </c>
      <c r="I84" s="145">
        <v>7355.5880000000043</v>
      </c>
      <c r="J84" s="255">
        <f t="shared" si="75"/>
        <v>1</v>
      </c>
      <c r="K84" s="244">
        <f t="shared" si="76"/>
        <v>1</v>
      </c>
      <c r="L84" s="57">
        <f>(I84-H84)/H84</f>
        <v>8.6696047712115698E-2</v>
      </c>
      <c r="M84" s="1"/>
      <c r="N84" s="37">
        <f t="shared" ref="N84:O84" si="109">(H84/B84)*10</f>
        <v>7.4748112458491747</v>
      </c>
      <c r="O84" s="150">
        <f t="shared" si="109"/>
        <v>6.1880772728534659</v>
      </c>
      <c r="P84" s="57">
        <f>(O84-N84)/N84</f>
        <v>-0.17214267098854744</v>
      </c>
    </row>
  </sheetData>
  <mergeCells count="33"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F39:F56 L39:L56 P39:P56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139</v>
      </c>
    </row>
    <row r="2" spans="1:18" ht="15.75" thickBot="1" x14ac:dyDescent="0.3"/>
    <row r="3" spans="1:18" x14ac:dyDescent="0.25">
      <c r="A3" s="350" t="s">
        <v>16</v>
      </c>
      <c r="B3" s="333"/>
      <c r="C3" s="333"/>
      <c r="D3" s="369" t="s">
        <v>1</v>
      </c>
      <c r="E3" s="362"/>
      <c r="F3" s="369" t="s">
        <v>104</v>
      </c>
      <c r="G3" s="362"/>
      <c r="H3" s="130" t="s">
        <v>0</v>
      </c>
      <c r="J3" s="363" t="s">
        <v>19</v>
      </c>
      <c r="K3" s="362"/>
      <c r="L3" s="372" t="s">
        <v>104</v>
      </c>
      <c r="M3" s="373"/>
      <c r="N3" s="130" t="s">
        <v>0</v>
      </c>
      <c r="P3" s="361" t="s">
        <v>22</v>
      </c>
      <c r="Q3" s="362"/>
      <c r="R3" s="130" t="s">
        <v>0</v>
      </c>
    </row>
    <row r="4" spans="1:18" x14ac:dyDescent="0.25">
      <c r="A4" s="368"/>
      <c r="B4" s="334"/>
      <c r="C4" s="334"/>
      <c r="D4" s="370" t="s">
        <v>157</v>
      </c>
      <c r="E4" s="364"/>
      <c r="F4" s="370" t="str">
        <f>D4</f>
        <v>jan-set</v>
      </c>
      <c r="G4" s="364"/>
      <c r="H4" s="131" t="s">
        <v>152</v>
      </c>
      <c r="J4" s="359" t="str">
        <f>D4</f>
        <v>jan-set</v>
      </c>
      <c r="K4" s="364"/>
      <c r="L4" s="365" t="str">
        <f>D4</f>
        <v>jan-set</v>
      </c>
      <c r="M4" s="366"/>
      <c r="N4" s="131" t="str">
        <f>H4</f>
        <v>2025/2024</v>
      </c>
      <c r="P4" s="359" t="str">
        <f>D4</f>
        <v>jan-set</v>
      </c>
      <c r="Q4" s="360"/>
      <c r="R4" s="131" t="str">
        <f>N4</f>
        <v>2025/2024</v>
      </c>
    </row>
    <row r="5" spans="1:18" ht="19.5" customHeight="1" thickBot="1" x14ac:dyDescent="0.3">
      <c r="A5" s="351"/>
      <c r="B5" s="374"/>
      <c r="C5" s="374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276882.06</v>
      </c>
      <c r="E6" s="147">
        <v>276479.55999999994</v>
      </c>
      <c r="F6" s="247">
        <f>D6/D8</f>
        <v>0.76817961153062053</v>
      </c>
      <c r="G6" s="246">
        <f>E6/E8</f>
        <v>0.76751383695179709</v>
      </c>
      <c r="H6" s="102">
        <f>(E6-D6)/D6</f>
        <v>-1.4536875375748728E-3</v>
      </c>
      <c r="I6" s="1"/>
      <c r="J6" s="115">
        <v>126207.43100000001</v>
      </c>
      <c r="K6" s="147">
        <v>127061.54899999997</v>
      </c>
      <c r="L6" s="247">
        <f>J6/J8</f>
        <v>0.63171594325676861</v>
      </c>
      <c r="M6" s="246">
        <f>K6/K8</f>
        <v>0.63915174098792549</v>
      </c>
      <c r="N6" s="102">
        <f>(K6-J6)/J6</f>
        <v>6.7675729807063299E-3</v>
      </c>
      <c r="P6" s="27">
        <f t="shared" ref="P6:Q8" si="0">(J6/D6)*10</f>
        <v>4.5581657041991095</v>
      </c>
      <c r="Q6" s="152">
        <f>(K6/E6)*10</f>
        <v>4.5956941265386853</v>
      </c>
      <c r="R6" s="102">
        <f t="shared" ref="R6:R8" si="1">(Q6-P6)/P6</f>
        <v>8.2332290607608962E-3</v>
      </c>
    </row>
    <row r="7" spans="1:18" ht="24" customHeight="1" thickBot="1" x14ac:dyDescent="0.3">
      <c r="A7" s="161" t="s">
        <v>21</v>
      </c>
      <c r="B7" s="1"/>
      <c r="C7" s="1"/>
      <c r="D7" s="117">
        <v>83557.160000000134</v>
      </c>
      <c r="E7" s="140">
        <v>83747.89999999998</v>
      </c>
      <c r="F7" s="247">
        <f>D7/D8</f>
        <v>0.23182038846937938</v>
      </c>
      <c r="G7" s="215">
        <f>E7/E8</f>
        <v>0.23248616304820294</v>
      </c>
      <c r="H7" s="55">
        <f t="shared" ref="H7:H8" si="2">(E7-D7)/D7</f>
        <v>2.282748719557305E-3</v>
      </c>
      <c r="J7" s="196">
        <v>73577.665999999983</v>
      </c>
      <c r="K7" s="142">
        <v>71735.608000000037</v>
      </c>
      <c r="L7" s="247">
        <f>J7/J8</f>
        <v>0.36828405674323134</v>
      </c>
      <c r="M7" s="215">
        <f>K7/K8</f>
        <v>0.36084825901207446</v>
      </c>
      <c r="N7" s="55">
        <f t="shared" ref="N7:N8" si="3">(K7-J7)/J7</f>
        <v>-2.5035559024119448E-2</v>
      </c>
      <c r="P7" s="27">
        <f t="shared" si="0"/>
        <v>8.805668598597638</v>
      </c>
      <c r="Q7" s="152">
        <f t="shared" si="0"/>
        <v>8.565660512084488</v>
      </c>
      <c r="R7" s="55">
        <f t="shared" si="1"/>
        <v>-2.7256088941545322E-2</v>
      </c>
    </row>
    <row r="8" spans="1:18" ht="26.25" customHeight="1" thickBot="1" x14ac:dyDescent="0.3">
      <c r="A8" s="12" t="s">
        <v>12</v>
      </c>
      <c r="B8" s="162"/>
      <c r="C8" s="162"/>
      <c r="D8" s="163">
        <v>360439.22000000015</v>
      </c>
      <c r="E8" s="145">
        <v>360227.4599999999</v>
      </c>
      <c r="F8" s="243">
        <f>SUM(F6:F7)</f>
        <v>0.99999999999999989</v>
      </c>
      <c r="G8" s="244">
        <f>SUM(G6:G7)</f>
        <v>1</v>
      </c>
      <c r="H8" s="57">
        <f t="shared" si="2"/>
        <v>-5.8750543295549816E-4</v>
      </c>
      <c r="I8" s="1"/>
      <c r="J8" s="17">
        <v>199785.09700000001</v>
      </c>
      <c r="K8" s="145">
        <v>198797.15700000001</v>
      </c>
      <c r="L8" s="243">
        <f>SUM(L6:L7)</f>
        <v>1</v>
      </c>
      <c r="M8" s="244">
        <f>SUM(M6:M7)</f>
        <v>1</v>
      </c>
      <c r="N8" s="57">
        <f t="shared" si="3"/>
        <v>-4.9450134911714775E-3</v>
      </c>
      <c r="O8" s="1"/>
      <c r="P8" s="29">
        <f t="shared" si="0"/>
        <v>5.5428234752033898</v>
      </c>
      <c r="Q8" s="146">
        <f t="shared" si="0"/>
        <v>5.5186563789445717</v>
      </c>
      <c r="R8" s="57">
        <f t="shared" si="1"/>
        <v>-4.3600696228074057E-3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EAD843F-764B-4F2A-A342-098B62617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1" id="{0F31C511-7209-432D-A116-1A3A5EE4E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3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zoomScaleNormal="100" workbookViewId="0">
      <selection activeCell="A11" sqref="A11:XFD11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6" x14ac:dyDescent="0.25">
      <c r="A5" s="376"/>
      <c r="B5" s="370" t="s">
        <v>157</v>
      </c>
      <c r="C5" s="364"/>
      <c r="D5" s="370" t="str">
        <f>B5</f>
        <v>jan-set</v>
      </c>
      <c r="E5" s="364"/>
      <c r="F5" s="131" t="s">
        <v>152</v>
      </c>
      <c r="H5" s="359" t="str">
        <f>B5</f>
        <v>jan-set</v>
      </c>
      <c r="I5" s="364"/>
      <c r="J5" s="370" t="str">
        <f>B5</f>
        <v>jan-set</v>
      </c>
      <c r="K5" s="360"/>
      <c r="L5" s="131" t="str">
        <f>F5</f>
        <v>2025/2024</v>
      </c>
      <c r="N5" s="359" t="str">
        <f>B5</f>
        <v>jan-set</v>
      </c>
      <c r="O5" s="360"/>
      <c r="P5" s="131" t="str">
        <f>F5</f>
        <v>2025/2024</v>
      </c>
    </row>
    <row r="6" spans="1:16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163</v>
      </c>
      <c r="B7" s="39">
        <v>116866.4</v>
      </c>
      <c r="C7" s="147">
        <v>118487.32999999999</v>
      </c>
      <c r="D7" s="247">
        <f>B7/$B$33</f>
        <v>0.3242333062423115</v>
      </c>
      <c r="E7" s="246">
        <f>C7/$C$33</f>
        <v>0.32892364729773793</v>
      </c>
      <c r="F7" s="52">
        <f>(C7-B7)/B7</f>
        <v>1.3869940376361325E-2</v>
      </c>
      <c r="H7" s="39">
        <v>49461.548000000003</v>
      </c>
      <c r="I7" s="147">
        <v>51056.528000000006</v>
      </c>
      <c r="J7" s="247">
        <f>H7/$H$33</f>
        <v>0.2475737617205753</v>
      </c>
      <c r="K7" s="246">
        <f>I7/$I$33</f>
        <v>0.25682725432537257</v>
      </c>
      <c r="L7" s="52">
        <f>(I7-H7)/H7</f>
        <v>3.2246867809313268E-2</v>
      </c>
      <c r="N7" s="27">
        <f t="shared" ref="N7:N33" si="0">(H7/B7)*10</f>
        <v>4.2323155329504463</v>
      </c>
      <c r="O7" s="151">
        <f t="shared" ref="O7:O33" si="1">(I7/C7)*10</f>
        <v>4.3090284843113613</v>
      </c>
      <c r="P7" s="61">
        <f>(O7-N7)/N7</f>
        <v>1.8125527447958648E-2</v>
      </c>
    </row>
    <row r="8" spans="1:16" ht="20.100000000000001" customHeight="1" x14ac:dyDescent="0.25">
      <c r="A8" s="8" t="s">
        <v>169</v>
      </c>
      <c r="B8" s="19">
        <v>48346.340000000004</v>
      </c>
      <c r="C8" s="140">
        <v>52756.479999999996</v>
      </c>
      <c r="D8" s="247">
        <f t="shared" ref="D8:D32" si="2">B8/$B$33</f>
        <v>0.13413174071345499</v>
      </c>
      <c r="E8" s="215">
        <f t="shared" ref="E8:E32" si="3">C8/$C$33</f>
        <v>0.1464532437366102</v>
      </c>
      <c r="F8" s="52">
        <f t="shared" ref="F8:F33" si="4">(C8-B8)/B8</f>
        <v>9.1219728318627472E-2</v>
      </c>
      <c r="H8" s="19">
        <v>21492.050999999999</v>
      </c>
      <c r="I8" s="140">
        <v>23291.954999999998</v>
      </c>
      <c r="J8" s="247">
        <f t="shared" ref="J8:J32" si="5">H8/$H$33</f>
        <v>0.10757584686108998</v>
      </c>
      <c r="K8" s="215">
        <f t="shared" ref="K8:K32" si="6">I8/$I$33</f>
        <v>0.11716442705465856</v>
      </c>
      <c r="L8" s="52">
        <f t="shared" ref="L8:L33" si="7">(I8-H8)/H8</f>
        <v>8.3747428293372214E-2</v>
      </c>
      <c r="M8" s="1"/>
      <c r="N8" s="27">
        <f t="shared" si="0"/>
        <v>4.4454349595026219</v>
      </c>
      <c r="O8" s="152">
        <f t="shared" si="1"/>
        <v>4.4149941391085985</v>
      </c>
      <c r="P8" s="52">
        <f t="shared" ref="P8:P71" si="8">(O8-N8)/N8</f>
        <v>-6.8476584791669695E-3</v>
      </c>
    </row>
    <row r="9" spans="1:16" ht="20.100000000000001" customHeight="1" x14ac:dyDescent="0.25">
      <c r="A9" s="8" t="s">
        <v>164</v>
      </c>
      <c r="B9" s="19">
        <v>22821.800000000003</v>
      </c>
      <c r="C9" s="140">
        <v>21491.07</v>
      </c>
      <c r="D9" s="247">
        <f t="shared" si="2"/>
        <v>6.331663907163039E-2</v>
      </c>
      <c r="E9" s="215">
        <f t="shared" si="3"/>
        <v>5.9659721665860789E-2</v>
      </c>
      <c r="F9" s="52">
        <f t="shared" si="4"/>
        <v>-5.8309598717016319E-2</v>
      </c>
      <c r="H9" s="19">
        <v>25920.088</v>
      </c>
      <c r="I9" s="140">
        <v>22265.848999999998</v>
      </c>
      <c r="J9" s="247">
        <f t="shared" si="5"/>
        <v>0.12973984741214212</v>
      </c>
      <c r="K9" s="215">
        <f t="shared" si="6"/>
        <v>0.11200285424604943</v>
      </c>
      <c r="L9" s="52">
        <f t="shared" si="7"/>
        <v>-0.14098096426215842</v>
      </c>
      <c r="N9" s="27">
        <f t="shared" si="0"/>
        <v>11.357600189292691</v>
      </c>
      <c r="O9" s="152">
        <f t="shared" si="1"/>
        <v>10.360512063847914</v>
      </c>
      <c r="P9" s="52">
        <f t="shared" si="8"/>
        <v>-8.7790387830765218E-2</v>
      </c>
    </row>
    <row r="10" spans="1:16" ht="20.100000000000001" customHeight="1" x14ac:dyDescent="0.25">
      <c r="A10" s="8" t="s">
        <v>171</v>
      </c>
      <c r="B10" s="19">
        <v>46617.440000000002</v>
      </c>
      <c r="C10" s="140">
        <v>45027.47</v>
      </c>
      <c r="D10" s="247">
        <f t="shared" si="2"/>
        <v>0.1293350928902797</v>
      </c>
      <c r="E10" s="215">
        <f t="shared" si="3"/>
        <v>0.12499732807709886</v>
      </c>
      <c r="F10" s="52">
        <f t="shared" si="4"/>
        <v>-3.4106763477359567E-2</v>
      </c>
      <c r="H10" s="19">
        <v>19667.635999999999</v>
      </c>
      <c r="I10" s="140">
        <v>19097.409</v>
      </c>
      <c r="J10" s="247">
        <f t="shared" si="5"/>
        <v>9.8443959511154158E-2</v>
      </c>
      <c r="K10" s="215">
        <f t="shared" si="6"/>
        <v>9.6064799357266487E-2</v>
      </c>
      <c r="L10" s="52">
        <f t="shared" si="7"/>
        <v>-2.8993164201330499E-2</v>
      </c>
      <c r="N10" s="27">
        <f t="shared" si="0"/>
        <v>4.2189438115863931</v>
      </c>
      <c r="O10" s="152">
        <f t="shared" si="1"/>
        <v>4.2412796010968412</v>
      </c>
      <c r="P10" s="52">
        <f t="shared" si="8"/>
        <v>5.294166148671578E-3</v>
      </c>
    </row>
    <row r="11" spans="1:16" ht="20.25" customHeight="1" x14ac:dyDescent="0.25">
      <c r="A11" s="8" t="s">
        <v>166</v>
      </c>
      <c r="B11" s="19">
        <v>26543.379999999997</v>
      </c>
      <c r="C11" s="140">
        <v>28376.009999999995</v>
      </c>
      <c r="D11" s="247">
        <f t="shared" si="2"/>
        <v>7.3641764067739285E-2</v>
      </c>
      <c r="E11" s="215">
        <f t="shared" si="3"/>
        <v>7.8772478922067735E-2</v>
      </c>
      <c r="F11" s="52">
        <f t="shared" si="4"/>
        <v>6.9042827251088498E-2</v>
      </c>
      <c r="H11" s="19">
        <v>16082.143</v>
      </c>
      <c r="I11" s="140">
        <v>17857.951000000001</v>
      </c>
      <c r="J11" s="247">
        <f t="shared" si="5"/>
        <v>8.0497210460097557E-2</v>
      </c>
      <c r="K11" s="215">
        <f t="shared" si="6"/>
        <v>8.9830012005654616E-2</v>
      </c>
      <c r="L11" s="52">
        <f t="shared" si="7"/>
        <v>0.11042110494851345</v>
      </c>
      <c r="N11" s="27">
        <f t="shared" si="0"/>
        <v>6.0588150416412692</v>
      </c>
      <c r="O11" s="152">
        <f t="shared" si="1"/>
        <v>6.2933270040432054</v>
      </c>
      <c r="P11" s="52">
        <f t="shared" si="8"/>
        <v>3.8705912095050428E-2</v>
      </c>
    </row>
    <row r="12" spans="1:16" ht="20.100000000000001" customHeight="1" x14ac:dyDescent="0.25">
      <c r="A12" s="8" t="s">
        <v>177</v>
      </c>
      <c r="B12" s="19">
        <v>13695.470000000001</v>
      </c>
      <c r="C12" s="140">
        <v>12244.389999999996</v>
      </c>
      <c r="D12" s="247">
        <f t="shared" si="2"/>
        <v>3.7996614241924027E-2</v>
      </c>
      <c r="E12" s="215">
        <f t="shared" si="3"/>
        <v>3.3990717975803393E-2</v>
      </c>
      <c r="F12" s="52">
        <f t="shared" si="4"/>
        <v>-0.10595328236270864</v>
      </c>
      <c r="H12" s="19">
        <v>10335.472</v>
      </c>
      <c r="I12" s="140">
        <v>9762.5859999999993</v>
      </c>
      <c r="J12" s="247">
        <f t="shared" si="5"/>
        <v>5.1732947828435891E-2</v>
      </c>
      <c r="K12" s="215">
        <f t="shared" si="6"/>
        <v>4.9108277740611765E-2</v>
      </c>
      <c r="L12" s="52">
        <f t="shared" si="7"/>
        <v>-5.5429108607715299E-2</v>
      </c>
      <c r="N12" s="27">
        <f t="shared" si="0"/>
        <v>7.5466354933419577</v>
      </c>
      <c r="O12" s="152">
        <f t="shared" si="1"/>
        <v>7.9731093178182029</v>
      </c>
      <c r="P12" s="52">
        <f t="shared" si="8"/>
        <v>5.6511782615246621E-2</v>
      </c>
    </row>
    <row r="13" spans="1:16" ht="20.100000000000001" customHeight="1" x14ac:dyDescent="0.25">
      <c r="A13" s="8" t="s">
        <v>170</v>
      </c>
      <c r="B13" s="19">
        <v>21529.739999999998</v>
      </c>
      <c r="C13" s="140">
        <v>19519.830000000002</v>
      </c>
      <c r="D13" s="247">
        <f t="shared" si="2"/>
        <v>5.9731957027317886E-2</v>
      </c>
      <c r="E13" s="215">
        <f t="shared" si="3"/>
        <v>5.4187512523337346E-2</v>
      </c>
      <c r="F13" s="52">
        <f t="shared" si="4"/>
        <v>-9.335505212789362E-2</v>
      </c>
      <c r="H13" s="19">
        <v>9402.4160000000011</v>
      </c>
      <c r="I13" s="140">
        <v>8863.5529999999999</v>
      </c>
      <c r="J13" s="247">
        <f t="shared" si="5"/>
        <v>4.7062649522852072E-2</v>
      </c>
      <c r="K13" s="215">
        <f t="shared" si="6"/>
        <v>4.458591427441793E-2</v>
      </c>
      <c r="L13" s="52">
        <f t="shared" si="7"/>
        <v>-5.7311120886376556E-2</v>
      </c>
      <c r="N13" s="27">
        <f t="shared" si="0"/>
        <v>4.3671758228385489</v>
      </c>
      <c r="O13" s="152">
        <f t="shared" si="1"/>
        <v>4.540794156506486</v>
      </c>
      <c r="P13" s="52">
        <f t="shared" si="8"/>
        <v>3.9755288248296307E-2</v>
      </c>
    </row>
    <row r="14" spans="1:16" ht="20.100000000000001" customHeight="1" x14ac:dyDescent="0.25">
      <c r="A14" s="8" t="s">
        <v>168</v>
      </c>
      <c r="B14" s="19">
        <v>7381.01</v>
      </c>
      <c r="C14" s="140">
        <v>7697.09</v>
      </c>
      <c r="D14" s="247">
        <f t="shared" si="2"/>
        <v>2.0477821475698436E-2</v>
      </c>
      <c r="E14" s="215">
        <f t="shared" si="3"/>
        <v>2.1367304980025679E-2</v>
      </c>
      <c r="F14" s="52">
        <f t="shared" si="4"/>
        <v>4.2823407636624247E-2</v>
      </c>
      <c r="H14" s="19">
        <v>7061.7910000000002</v>
      </c>
      <c r="I14" s="140">
        <v>7039.3119999999999</v>
      </c>
      <c r="J14" s="247">
        <f t="shared" si="5"/>
        <v>3.5346935812734834E-2</v>
      </c>
      <c r="K14" s="215">
        <f t="shared" si="6"/>
        <v>3.5409520469148366E-2</v>
      </c>
      <c r="L14" s="52">
        <f t="shared" si="7"/>
        <v>-3.1831868147896574E-3</v>
      </c>
      <c r="N14" s="27">
        <f t="shared" si="0"/>
        <v>9.5675131181234008</v>
      </c>
      <c r="O14" s="152">
        <f t="shared" si="1"/>
        <v>9.1454198924528622</v>
      </c>
      <c r="P14" s="52">
        <f t="shared" si="8"/>
        <v>-4.4117339632488435E-2</v>
      </c>
    </row>
    <row r="15" spans="1:16" ht="20.100000000000001" customHeight="1" x14ac:dyDescent="0.25">
      <c r="A15" s="8" t="s">
        <v>178</v>
      </c>
      <c r="B15" s="19">
        <v>1757.6400000000003</v>
      </c>
      <c r="C15" s="140">
        <v>1772.1699999999996</v>
      </c>
      <c r="D15" s="247">
        <f t="shared" si="2"/>
        <v>4.8763838740967166E-3</v>
      </c>
      <c r="E15" s="215">
        <f t="shared" si="3"/>
        <v>4.919586085969126E-3</v>
      </c>
      <c r="F15" s="52">
        <f t="shared" si="4"/>
        <v>8.2667668009372159E-3</v>
      </c>
      <c r="H15" s="19">
        <v>5343.0569999999998</v>
      </c>
      <c r="I15" s="140">
        <v>5743.3530000000001</v>
      </c>
      <c r="J15" s="247">
        <f t="shared" si="5"/>
        <v>2.6744021852640999E-2</v>
      </c>
      <c r="K15" s="215">
        <f t="shared" si="6"/>
        <v>2.8890518791473471E-2</v>
      </c>
      <c r="L15" s="52">
        <f t="shared" si="7"/>
        <v>7.4918908781995086E-2</v>
      </c>
      <c r="N15" s="27">
        <f t="shared" si="0"/>
        <v>30.399040759199831</v>
      </c>
      <c r="O15" s="152">
        <f t="shared" si="1"/>
        <v>32.408589469407573</v>
      </c>
      <c r="P15" s="52">
        <f t="shared" si="8"/>
        <v>6.6105661889991743E-2</v>
      </c>
    </row>
    <row r="16" spans="1:16" ht="20.100000000000001" customHeight="1" x14ac:dyDescent="0.25">
      <c r="A16" s="8" t="s">
        <v>173</v>
      </c>
      <c r="B16" s="19">
        <v>7823.8100000000013</v>
      </c>
      <c r="C16" s="140">
        <v>7492.9299999999985</v>
      </c>
      <c r="D16" s="247">
        <f t="shared" si="2"/>
        <v>2.1706322636032768E-2</v>
      </c>
      <c r="E16" s="215">
        <f t="shared" si="3"/>
        <v>2.0800551962362888E-2</v>
      </c>
      <c r="F16" s="52">
        <f t="shared" si="4"/>
        <v>-4.2291415563517364E-2</v>
      </c>
      <c r="H16" s="19">
        <v>4061.3960000000002</v>
      </c>
      <c r="I16" s="140">
        <v>3724.6449999999995</v>
      </c>
      <c r="J16" s="247">
        <f t="shared" si="5"/>
        <v>2.0328823625918414E-2</v>
      </c>
      <c r="K16" s="215">
        <f t="shared" si="6"/>
        <v>1.8735906771544023E-2</v>
      </c>
      <c r="L16" s="52">
        <f t="shared" si="7"/>
        <v>-8.2915086339771016E-2</v>
      </c>
      <c r="N16" s="27">
        <f t="shared" si="0"/>
        <v>5.1910718690765743</v>
      </c>
      <c r="O16" s="152">
        <f t="shared" si="1"/>
        <v>4.9708792154737864</v>
      </c>
      <c r="P16" s="52">
        <f t="shared" si="8"/>
        <v>-4.2417569849973455E-2</v>
      </c>
    </row>
    <row r="17" spans="1:16" ht="20.100000000000001" customHeight="1" x14ac:dyDescent="0.25">
      <c r="A17" s="8" t="s">
        <v>182</v>
      </c>
      <c r="B17" s="19">
        <v>3994.5299999999997</v>
      </c>
      <c r="C17" s="140">
        <v>4421.3100000000013</v>
      </c>
      <c r="D17" s="247">
        <f t="shared" si="2"/>
        <v>1.1082395528433327E-2</v>
      </c>
      <c r="E17" s="215">
        <f t="shared" si="3"/>
        <v>1.2273661758045879E-2</v>
      </c>
      <c r="F17" s="52">
        <f t="shared" si="4"/>
        <v>0.10684110521137695</v>
      </c>
      <c r="H17" s="19">
        <v>2215.5069999999996</v>
      </c>
      <c r="I17" s="140">
        <v>2442.3790000000004</v>
      </c>
      <c r="J17" s="247">
        <f t="shared" si="5"/>
        <v>1.108945078120617E-2</v>
      </c>
      <c r="K17" s="215">
        <f t="shared" si="6"/>
        <v>1.2285784348515613E-2</v>
      </c>
      <c r="L17" s="52">
        <f t="shared" si="7"/>
        <v>0.102401843009298</v>
      </c>
      <c r="N17" s="27">
        <f t="shared" si="0"/>
        <v>5.5463521365467274</v>
      </c>
      <c r="O17" s="152">
        <f t="shared" si="1"/>
        <v>5.5241071085266578</v>
      </c>
      <c r="P17" s="52">
        <f t="shared" si="8"/>
        <v>-4.010749312776213E-3</v>
      </c>
    </row>
    <row r="18" spans="1:16" ht="20.100000000000001" customHeight="1" x14ac:dyDescent="0.25">
      <c r="A18" s="8" t="s">
        <v>175</v>
      </c>
      <c r="B18" s="19">
        <v>4025.72</v>
      </c>
      <c r="C18" s="140">
        <v>3521.2</v>
      </c>
      <c r="D18" s="247">
        <f t="shared" si="2"/>
        <v>1.1168928841872414E-2</v>
      </c>
      <c r="E18" s="215">
        <f t="shared" si="3"/>
        <v>9.7749349813587225E-3</v>
      </c>
      <c r="F18" s="52">
        <f t="shared" si="4"/>
        <v>-0.12532416561509493</v>
      </c>
      <c r="H18" s="19">
        <v>2603.6909999999998</v>
      </c>
      <c r="I18" s="140">
        <v>2429.12</v>
      </c>
      <c r="J18" s="247">
        <f t="shared" si="5"/>
        <v>1.3032458572222736E-2</v>
      </c>
      <c r="K18" s="215">
        <f t="shared" si="6"/>
        <v>1.2219088223681189E-2</v>
      </c>
      <c r="L18" s="52">
        <f t="shared" si="7"/>
        <v>-6.7047510630101628E-2</v>
      </c>
      <c r="N18" s="27">
        <f t="shared" si="0"/>
        <v>6.4676405711276486</v>
      </c>
      <c r="O18" s="152">
        <f t="shared" si="1"/>
        <v>6.898557310007952</v>
      </c>
      <c r="P18" s="52">
        <f t="shared" si="8"/>
        <v>6.662657489099956E-2</v>
      </c>
    </row>
    <row r="19" spans="1:16" ht="20.100000000000001" customHeight="1" x14ac:dyDescent="0.25">
      <c r="A19" s="8" t="s">
        <v>199</v>
      </c>
      <c r="B19" s="19">
        <v>1989.9999999999995</v>
      </c>
      <c r="C19" s="140">
        <v>2178.2600000000002</v>
      </c>
      <c r="D19" s="247">
        <f t="shared" si="2"/>
        <v>5.5210418000571576E-3</v>
      </c>
      <c r="E19" s="215">
        <f t="shared" si="3"/>
        <v>6.0469015882353904E-3</v>
      </c>
      <c r="F19" s="52">
        <f t="shared" si="4"/>
        <v>9.4603015075377245E-2</v>
      </c>
      <c r="H19" s="19">
        <v>2014.0659999999998</v>
      </c>
      <c r="I19" s="140">
        <v>2282.8219999999997</v>
      </c>
      <c r="J19" s="247">
        <f t="shared" si="5"/>
        <v>1.0081162360173444E-2</v>
      </c>
      <c r="K19" s="215">
        <f t="shared" si="6"/>
        <v>1.1483172266895146E-2</v>
      </c>
      <c r="L19" s="52">
        <f t="shared" si="7"/>
        <v>0.13343951985684674</v>
      </c>
      <c r="N19" s="27">
        <f t="shared" si="0"/>
        <v>10.120934673366834</v>
      </c>
      <c r="O19" s="152">
        <f t="shared" si="1"/>
        <v>10.48002534132748</v>
      </c>
      <c r="P19" s="52">
        <f t="shared" si="8"/>
        <v>3.5479990687578455E-2</v>
      </c>
    </row>
    <row r="20" spans="1:16" ht="20.100000000000001" customHeight="1" x14ac:dyDescent="0.25">
      <c r="A20" s="8" t="s">
        <v>165</v>
      </c>
      <c r="B20" s="19">
        <v>4549.84</v>
      </c>
      <c r="C20" s="140">
        <v>3996.66</v>
      </c>
      <c r="D20" s="247">
        <f t="shared" si="2"/>
        <v>1.262304362993571E-2</v>
      </c>
      <c r="E20" s="215">
        <f t="shared" si="3"/>
        <v>1.1094823254173904E-2</v>
      </c>
      <c r="F20" s="52">
        <f t="shared" si="4"/>
        <v>-0.12158229739946905</v>
      </c>
      <c r="H20" s="19">
        <v>2489.3489999999997</v>
      </c>
      <c r="I20" s="140">
        <v>2254.6559999999999</v>
      </c>
      <c r="J20" s="247">
        <f t="shared" si="5"/>
        <v>1.2460133600455697E-2</v>
      </c>
      <c r="K20" s="215">
        <f t="shared" si="6"/>
        <v>1.1341490160244095E-2</v>
      </c>
      <c r="L20" s="52">
        <f t="shared" si="7"/>
        <v>-9.4278865679340171E-2</v>
      </c>
      <c r="N20" s="27">
        <f t="shared" si="0"/>
        <v>5.4712891002760529</v>
      </c>
      <c r="O20" s="152">
        <f t="shared" si="1"/>
        <v>5.641350527690622</v>
      </c>
      <c r="P20" s="52">
        <f t="shared" si="8"/>
        <v>3.1082515344690646E-2</v>
      </c>
    </row>
    <row r="21" spans="1:16" ht="20.100000000000001" customHeight="1" x14ac:dyDescent="0.25">
      <c r="A21" s="8" t="s">
        <v>172</v>
      </c>
      <c r="B21" s="19">
        <v>5442.1399999999994</v>
      </c>
      <c r="C21" s="140">
        <v>5559.98</v>
      </c>
      <c r="D21" s="247">
        <f t="shared" si="2"/>
        <v>1.5098634382795508E-2</v>
      </c>
      <c r="E21" s="215">
        <f t="shared" si="3"/>
        <v>1.5434636770889149E-2</v>
      </c>
      <c r="F21" s="52">
        <f t="shared" si="4"/>
        <v>2.1653246700746427E-2</v>
      </c>
      <c r="H21" s="19">
        <v>2026.346</v>
      </c>
      <c r="I21" s="140">
        <v>2103.5010000000002</v>
      </c>
      <c r="J21" s="247">
        <f t="shared" si="5"/>
        <v>1.0142628406362066E-2</v>
      </c>
      <c r="K21" s="215">
        <f t="shared" si="6"/>
        <v>1.0581142264524441E-2</v>
      </c>
      <c r="L21" s="52">
        <f t="shared" si="7"/>
        <v>3.8075925829053975E-2</v>
      </c>
      <c r="N21" s="27">
        <f t="shared" si="0"/>
        <v>3.7234360012789089</v>
      </c>
      <c r="O21" s="152">
        <f t="shared" si="1"/>
        <v>3.7832887888085938</v>
      </c>
      <c r="P21" s="52">
        <f t="shared" si="8"/>
        <v>1.6074611597762616E-2</v>
      </c>
    </row>
    <row r="22" spans="1:16" ht="20.100000000000001" customHeight="1" x14ac:dyDescent="0.25">
      <c r="A22" s="8" t="s">
        <v>203</v>
      </c>
      <c r="B22" s="19">
        <v>758.93000000000006</v>
      </c>
      <c r="C22" s="140">
        <v>1199.6300000000001</v>
      </c>
      <c r="D22" s="247">
        <f t="shared" si="2"/>
        <v>2.1055699765413971E-3</v>
      </c>
      <c r="E22" s="215">
        <f t="shared" si="3"/>
        <v>3.3302014232896079E-3</v>
      </c>
      <c r="F22" s="52">
        <f t="shared" si="4"/>
        <v>0.5806859657675939</v>
      </c>
      <c r="H22" s="19">
        <v>1016.84</v>
      </c>
      <c r="I22" s="140">
        <v>1947.0819999999997</v>
      </c>
      <c r="J22" s="247">
        <f t="shared" si="5"/>
        <v>5.0896689256055994E-3</v>
      </c>
      <c r="K22" s="215">
        <f t="shared" si="6"/>
        <v>9.7943151168907311E-3</v>
      </c>
      <c r="L22" s="52">
        <f t="shared" si="7"/>
        <v>0.9148361590810743</v>
      </c>
      <c r="N22" s="27">
        <f t="shared" si="0"/>
        <v>13.398337132541867</v>
      </c>
      <c r="O22" s="152">
        <f t="shared" si="1"/>
        <v>16.230687795403579</v>
      </c>
      <c r="P22" s="52">
        <f t="shared" si="8"/>
        <v>0.21139568551253288</v>
      </c>
    </row>
    <row r="23" spans="1:16" ht="20.100000000000001" customHeight="1" x14ac:dyDescent="0.25">
      <c r="A23" s="8" t="s">
        <v>174</v>
      </c>
      <c r="B23" s="19">
        <v>2812.7200000000003</v>
      </c>
      <c r="C23" s="140">
        <v>2286.59</v>
      </c>
      <c r="D23" s="247">
        <f t="shared" si="2"/>
        <v>7.8035902974154638E-3</v>
      </c>
      <c r="E23" s="215">
        <f t="shared" si="3"/>
        <v>6.3476282457756005E-3</v>
      </c>
      <c r="F23" s="52">
        <f t="shared" si="4"/>
        <v>-0.18705381267954152</v>
      </c>
      <c r="H23" s="19">
        <v>2253.5959999999995</v>
      </c>
      <c r="I23" s="140">
        <v>1132.6289999999999</v>
      </c>
      <c r="J23" s="247">
        <f t="shared" si="5"/>
        <v>1.1280100637336329E-2</v>
      </c>
      <c r="K23" s="215">
        <f t="shared" si="6"/>
        <v>5.6974104513979554E-3</v>
      </c>
      <c r="L23" s="52">
        <f t="shared" si="7"/>
        <v>-0.49741257971703884</v>
      </c>
      <c r="N23" s="27">
        <f t="shared" si="0"/>
        <v>8.0121590488921726</v>
      </c>
      <c r="O23" s="152">
        <f t="shared" si="1"/>
        <v>4.9533541212023131</v>
      </c>
      <c r="P23" s="52">
        <f t="shared" si="8"/>
        <v>-0.38177037038634365</v>
      </c>
    </row>
    <row r="24" spans="1:16" ht="20.100000000000001" customHeight="1" x14ac:dyDescent="0.25">
      <c r="A24" s="8" t="s">
        <v>176</v>
      </c>
      <c r="B24" s="19">
        <v>1807.92</v>
      </c>
      <c r="C24" s="140">
        <v>1939.81</v>
      </c>
      <c r="D24" s="247">
        <f t="shared" si="2"/>
        <v>5.0158803473162508E-3</v>
      </c>
      <c r="E24" s="215">
        <f t="shared" si="3"/>
        <v>5.384958714696542E-3</v>
      </c>
      <c r="F24" s="52">
        <f t="shared" si="4"/>
        <v>7.2951236780388437E-2</v>
      </c>
      <c r="H24" s="19">
        <v>1039.5519999999999</v>
      </c>
      <c r="I24" s="140">
        <v>1126.3709999999999</v>
      </c>
      <c r="J24" s="247">
        <f t="shared" si="5"/>
        <v>5.2033510787844219E-3</v>
      </c>
      <c r="K24" s="215">
        <f t="shared" si="6"/>
        <v>5.6659311279788583E-3</v>
      </c>
      <c r="L24" s="52">
        <f t="shared" si="7"/>
        <v>8.3515783722218767E-2</v>
      </c>
      <c r="N24" s="27">
        <f t="shared" si="0"/>
        <v>5.7499889375636082</v>
      </c>
      <c r="O24" s="152">
        <f t="shared" si="1"/>
        <v>5.8066047705703125</v>
      </c>
      <c r="P24" s="52">
        <f t="shared" si="8"/>
        <v>9.846250770474298E-3</v>
      </c>
    </row>
    <row r="25" spans="1:16" ht="20.100000000000001" customHeight="1" x14ac:dyDescent="0.25">
      <c r="A25" s="8" t="s">
        <v>190</v>
      </c>
      <c r="B25" s="19">
        <v>1596.54</v>
      </c>
      <c r="C25" s="140">
        <v>2002.99</v>
      </c>
      <c r="D25" s="247">
        <f t="shared" si="2"/>
        <v>4.4294291836498769E-3</v>
      </c>
      <c r="E25" s="215">
        <f t="shared" si="3"/>
        <v>5.5603478979642483E-3</v>
      </c>
      <c r="F25" s="52">
        <f t="shared" si="4"/>
        <v>0.25458178310596669</v>
      </c>
      <c r="H25" s="19">
        <v>965.47400000000016</v>
      </c>
      <c r="I25" s="140">
        <v>1067.4950000000001</v>
      </c>
      <c r="J25" s="247">
        <f t="shared" si="5"/>
        <v>4.8325626610677599E-3</v>
      </c>
      <c r="K25" s="215">
        <f t="shared" si="6"/>
        <v>5.3697699509857701E-3</v>
      </c>
      <c r="L25" s="52">
        <f t="shared" si="7"/>
        <v>0.10566933961971005</v>
      </c>
      <c r="N25" s="27">
        <f t="shared" si="0"/>
        <v>6.0472897641148995</v>
      </c>
      <c r="O25" s="152">
        <f t="shared" si="1"/>
        <v>5.3295073864572471</v>
      </c>
      <c r="P25" s="52">
        <f t="shared" si="8"/>
        <v>-0.11869488740510342</v>
      </c>
    </row>
    <row r="26" spans="1:16" ht="20.100000000000001" customHeight="1" x14ac:dyDescent="0.25">
      <c r="A26" s="8" t="s">
        <v>179</v>
      </c>
      <c r="B26" s="19">
        <v>940.08000000000015</v>
      </c>
      <c r="C26" s="140">
        <v>904.67000000000007</v>
      </c>
      <c r="D26" s="247">
        <f t="shared" si="2"/>
        <v>2.6081512439184596E-3</v>
      </c>
      <c r="E26" s="215">
        <f t="shared" si="3"/>
        <v>2.5113854451851068E-3</v>
      </c>
      <c r="F26" s="52">
        <f t="shared" si="4"/>
        <v>-3.7667007063228744E-2</v>
      </c>
      <c r="H26" s="19">
        <v>821.61099999999999</v>
      </c>
      <c r="I26" s="140">
        <v>984.52100000000007</v>
      </c>
      <c r="J26" s="247">
        <f t="shared" si="5"/>
        <v>4.1124739149086794E-3</v>
      </c>
      <c r="K26" s="215">
        <f t="shared" si="6"/>
        <v>4.9523897366399476E-3</v>
      </c>
      <c r="L26" s="52">
        <f t="shared" si="7"/>
        <v>0.19828118172711914</v>
      </c>
      <c r="N26" s="27">
        <f t="shared" si="0"/>
        <v>8.73979874053272</v>
      </c>
      <c r="O26" s="152">
        <f t="shared" si="1"/>
        <v>10.88265334320802</v>
      </c>
      <c r="P26" s="52">
        <f t="shared" si="8"/>
        <v>0.24518351809834532</v>
      </c>
    </row>
    <row r="27" spans="1:16" ht="20.100000000000001" customHeight="1" x14ac:dyDescent="0.25">
      <c r="A27" s="8" t="s">
        <v>186</v>
      </c>
      <c r="B27" s="19">
        <v>2042.12</v>
      </c>
      <c r="C27" s="140">
        <v>1408.42</v>
      </c>
      <c r="D27" s="247">
        <f t="shared" si="2"/>
        <v>5.6656431561470976E-3</v>
      </c>
      <c r="E27" s="215">
        <f t="shared" si="3"/>
        <v>3.9098074311158847E-3</v>
      </c>
      <c r="F27" s="52">
        <f t="shared" si="4"/>
        <v>-0.31031477092433346</v>
      </c>
      <c r="H27" s="19">
        <v>1370.0419999999999</v>
      </c>
      <c r="I27" s="140">
        <v>984.29199999999992</v>
      </c>
      <c r="J27" s="247">
        <f t="shared" si="5"/>
        <v>6.8575785710382614E-3</v>
      </c>
      <c r="K27" s="215">
        <f t="shared" si="6"/>
        <v>4.9512378086976373E-3</v>
      </c>
      <c r="L27" s="52">
        <f t="shared" si="7"/>
        <v>-0.28156071127746451</v>
      </c>
      <c r="N27" s="27">
        <f t="shared" ref="N27" si="9">(H27/B27)*10</f>
        <v>6.708920141813409</v>
      </c>
      <c r="O27" s="152">
        <f t="shared" ref="O27" si="10">(I27/C27)*10</f>
        <v>6.9886255520370337</v>
      </c>
      <c r="P27" s="52">
        <f t="shared" ref="P27" si="11">(O27-N27)/N27</f>
        <v>4.1691569479320234E-2</v>
      </c>
    </row>
    <row r="28" spans="1:16" ht="20.100000000000001" customHeight="1" x14ac:dyDescent="0.25">
      <c r="A28" s="8" t="s">
        <v>181</v>
      </c>
      <c r="B28" s="19">
        <v>1676.5300000000002</v>
      </c>
      <c r="C28" s="140">
        <v>1483.7600000000002</v>
      </c>
      <c r="D28" s="247">
        <f t="shared" si="2"/>
        <v>4.6513528688692614E-3</v>
      </c>
      <c r="E28" s="215">
        <f t="shared" si="3"/>
        <v>4.1189530637114682E-3</v>
      </c>
      <c r="F28" s="52">
        <f t="shared" si="4"/>
        <v>-0.11498153925071425</v>
      </c>
      <c r="H28" s="19">
        <v>960.33899999999994</v>
      </c>
      <c r="I28" s="140">
        <v>856.86799999999994</v>
      </c>
      <c r="J28" s="247">
        <f t="shared" si="5"/>
        <v>4.8068600432193418E-3</v>
      </c>
      <c r="K28" s="215">
        <f t="shared" si="6"/>
        <v>4.3102628474712048E-3</v>
      </c>
      <c r="L28" s="52">
        <f t="shared" si="7"/>
        <v>-0.10774424448033455</v>
      </c>
      <c r="N28" s="27">
        <f t="shared" si="0"/>
        <v>5.7281348976755551</v>
      </c>
      <c r="O28" s="152">
        <f t="shared" si="1"/>
        <v>5.7749770852428952</v>
      </c>
      <c r="P28" s="52">
        <f t="shared" si="8"/>
        <v>8.1775636230823501E-3</v>
      </c>
    </row>
    <row r="29" spans="1:16" ht="20.100000000000001" customHeight="1" x14ac:dyDescent="0.25">
      <c r="A29" s="8" t="s">
        <v>207</v>
      </c>
      <c r="B29" s="19">
        <v>670.21000000000015</v>
      </c>
      <c r="C29" s="140">
        <v>927.46</v>
      </c>
      <c r="D29" s="247">
        <f t="shared" si="2"/>
        <v>1.8594258416162357E-3</v>
      </c>
      <c r="E29" s="215">
        <f t="shared" si="3"/>
        <v>2.5746510274369428E-3</v>
      </c>
      <c r="F29" s="52">
        <f>(C29-B29)/B29</f>
        <v>0.38383491741394465</v>
      </c>
      <c r="H29" s="19">
        <v>527.64099999999996</v>
      </c>
      <c r="I29" s="140">
        <v>700.60900000000015</v>
      </c>
      <c r="J29" s="247">
        <f t="shared" si="5"/>
        <v>2.6410428401473819E-3</v>
      </c>
      <c r="K29" s="215">
        <f t="shared" si="6"/>
        <v>3.5242405403212097E-3</v>
      </c>
      <c r="L29" s="52">
        <f>(I29-H29)/H29</f>
        <v>0.32781379763892532</v>
      </c>
      <c r="N29" s="27">
        <f t="shared" si="0"/>
        <v>7.8727712209605922</v>
      </c>
      <c r="O29" s="152">
        <f t="shared" si="1"/>
        <v>7.5540616306902741</v>
      </c>
      <c r="P29" s="52">
        <f>(O29-N29)/N29</f>
        <v>-4.0482516425954379E-2</v>
      </c>
    </row>
    <row r="30" spans="1:16" ht="20.100000000000001" customHeight="1" x14ac:dyDescent="0.25">
      <c r="A30" s="8" t="s">
        <v>183</v>
      </c>
      <c r="B30" s="19">
        <v>971.4</v>
      </c>
      <c r="C30" s="140">
        <v>893.19</v>
      </c>
      <c r="D30" s="247">
        <f t="shared" si="2"/>
        <v>2.6950452284299114E-3</v>
      </c>
      <c r="E30" s="215">
        <f t="shared" si="3"/>
        <v>2.4795166920367484E-3</v>
      </c>
      <c r="F30" s="52">
        <f>(C30-B30)/B30</f>
        <v>-8.0512662137121604E-2</v>
      </c>
      <c r="H30" s="19">
        <v>658.029</v>
      </c>
      <c r="I30" s="140">
        <v>665.45799999999997</v>
      </c>
      <c r="J30" s="247">
        <f t="shared" si="5"/>
        <v>3.2936841129846649E-3</v>
      </c>
      <c r="K30" s="215">
        <f t="shared" si="6"/>
        <v>3.3474221163032033E-3</v>
      </c>
      <c r="L30" s="52">
        <f t="shared" ref="L30:L31" si="12">(I30-H30)/H30</f>
        <v>1.1289775982517448E-2</v>
      </c>
      <c r="N30" s="27">
        <f t="shared" ref="N30:N31" si="13">(H30/B30)*10</f>
        <v>6.7740271772699199</v>
      </c>
      <c r="O30" s="152">
        <f t="shared" ref="O30:O31" si="14">(I30/C30)*10</f>
        <v>7.4503521087338633</v>
      </c>
      <c r="P30" s="52">
        <f t="shared" ref="P30:P31" si="15">(O30-N30)/N30</f>
        <v>9.9840894310748413E-2</v>
      </c>
    </row>
    <row r="31" spans="1:16" ht="20.100000000000001" customHeight="1" x14ac:dyDescent="0.25">
      <c r="A31" s="8" t="s">
        <v>193</v>
      </c>
      <c r="B31" s="19">
        <v>1843.79</v>
      </c>
      <c r="C31" s="140">
        <v>1038.1999999999998</v>
      </c>
      <c r="D31" s="247">
        <f t="shared" si="2"/>
        <v>5.1153978193604968E-3</v>
      </c>
      <c r="E31" s="215">
        <f t="shared" si="3"/>
        <v>2.8820679023192734E-3</v>
      </c>
      <c r="F31" s="52">
        <f t="shared" si="4"/>
        <v>-0.43692069053417154</v>
      </c>
      <c r="H31" s="19">
        <v>993.36699999999996</v>
      </c>
      <c r="I31" s="140">
        <v>648.93999999999983</v>
      </c>
      <c r="J31" s="247">
        <f t="shared" si="5"/>
        <v>4.9721776794992888E-3</v>
      </c>
      <c r="K31" s="215">
        <f t="shared" si="6"/>
        <v>3.2643323968662187E-3</v>
      </c>
      <c r="L31" s="52">
        <f t="shared" si="12"/>
        <v>-0.34672683912390906</v>
      </c>
      <c r="N31" s="27">
        <f t="shared" si="13"/>
        <v>5.3876363360252526</v>
      </c>
      <c r="O31" s="152">
        <f t="shared" si="14"/>
        <v>6.2506260836062406</v>
      </c>
      <c r="P31" s="52">
        <f t="shared" si="15"/>
        <v>0.16017965834302425</v>
      </c>
    </row>
    <row r="32" spans="1:16" ht="20.100000000000001" customHeight="1" thickBot="1" x14ac:dyDescent="0.3">
      <c r="A32" s="8" t="s">
        <v>17</v>
      </c>
      <c r="B32" s="19">
        <f>B33-SUM(B7:B31)</f>
        <v>11933.720000000321</v>
      </c>
      <c r="C32" s="140">
        <f>C33-SUM(C7:C31)</f>
        <v>11600.559999999939</v>
      </c>
      <c r="D32" s="247">
        <f t="shared" si="2"/>
        <v>3.3108827613155721E-2</v>
      </c>
      <c r="E32" s="215">
        <f t="shared" si="3"/>
        <v>3.2203430576891449E-2</v>
      </c>
      <c r="F32" s="52">
        <f t="shared" si="4"/>
        <v>-2.7917531163825938E-2</v>
      </c>
      <c r="H32" s="19">
        <f>H33-SUM(H7:H31)</f>
        <v>9002.0489999999409</v>
      </c>
      <c r="I32" s="140">
        <f>I33-SUM(I7:I31)</f>
        <v>8467.2730000000156</v>
      </c>
      <c r="J32" s="247">
        <f t="shared" si="5"/>
        <v>4.5058661207346931E-2</v>
      </c>
      <c r="K32" s="215">
        <f t="shared" si="6"/>
        <v>4.2592525606389924E-2</v>
      </c>
      <c r="L32" s="52">
        <f t="shared" si="7"/>
        <v>-5.9406030782539483E-2</v>
      </c>
      <c r="N32" s="27">
        <f t="shared" si="0"/>
        <v>7.5433720583352866</v>
      </c>
      <c r="O32" s="152">
        <f t="shared" si="1"/>
        <v>7.2990209093354625</v>
      </c>
      <c r="P32" s="52">
        <f t="shared" si="8"/>
        <v>-3.2392827386768033E-2</v>
      </c>
    </row>
    <row r="33" spans="1:16" ht="26.25" customHeight="1" thickBot="1" x14ac:dyDescent="0.3">
      <c r="A33" s="12" t="s">
        <v>18</v>
      </c>
      <c r="B33" s="17">
        <v>360439.22000000032</v>
      </c>
      <c r="C33" s="145">
        <v>360227.45999999996</v>
      </c>
      <c r="D33" s="243">
        <f>SUM(D7:D32)</f>
        <v>1.0000000000000002</v>
      </c>
      <c r="E33" s="244">
        <f>SUM(E7:E32)</f>
        <v>0.99999999999999989</v>
      </c>
      <c r="F33" s="57">
        <f t="shared" si="4"/>
        <v>-5.8750543295582093E-4</v>
      </c>
      <c r="G33" s="1"/>
      <c r="H33" s="17">
        <v>199785.09699999992</v>
      </c>
      <c r="I33" s="145">
        <v>198797.15699999995</v>
      </c>
      <c r="J33" s="243">
        <f>SUM(J7:J32)</f>
        <v>1.0000000000000002</v>
      </c>
      <c r="K33" s="244">
        <f>SUM(K7:K32)</f>
        <v>1.0000000000000002</v>
      </c>
      <c r="L33" s="57">
        <f t="shared" si="7"/>
        <v>-4.9450134911713343E-3</v>
      </c>
      <c r="N33" s="29">
        <f t="shared" si="0"/>
        <v>5.5428234752033845</v>
      </c>
      <c r="O33" s="146">
        <f t="shared" si="1"/>
        <v>5.51865637894457</v>
      </c>
      <c r="P33" s="57">
        <f t="shared" si="8"/>
        <v>-4.3600696228067691E-3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jan-set</v>
      </c>
      <c r="C37" s="364"/>
      <c r="D37" s="370" t="str">
        <f>B5</f>
        <v>jan-set</v>
      </c>
      <c r="E37" s="364"/>
      <c r="F37" s="131" t="str">
        <f>F5</f>
        <v>2025/2024</v>
      </c>
      <c r="H37" s="359" t="str">
        <f>B5</f>
        <v>jan-set</v>
      </c>
      <c r="I37" s="364"/>
      <c r="J37" s="370" t="str">
        <f>B5</f>
        <v>jan-set</v>
      </c>
      <c r="K37" s="360"/>
      <c r="L37" s="131" t="str">
        <f>L5</f>
        <v>2025/2024</v>
      </c>
      <c r="N37" s="359" t="str">
        <f>B5</f>
        <v>jan-set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163</v>
      </c>
      <c r="B39" s="39">
        <v>116866.4</v>
      </c>
      <c r="C39" s="147">
        <v>118487.32999999999</v>
      </c>
      <c r="D39" s="247">
        <f t="shared" ref="D39:D61" si="16">B39/$B$62</f>
        <v>0.42208007264898273</v>
      </c>
      <c r="E39" s="246">
        <f t="shared" ref="E39:E61" si="17">C39/$C$62</f>
        <v>0.42855728647716312</v>
      </c>
      <c r="F39" s="52">
        <f>(C39-B39)/B39</f>
        <v>1.3869940376361325E-2</v>
      </c>
      <c r="H39" s="39">
        <v>49461.548000000003</v>
      </c>
      <c r="I39" s="147">
        <v>51056.528000000006</v>
      </c>
      <c r="J39" s="247">
        <f t="shared" ref="J39:J61" si="18">H39/$H$62</f>
        <v>0.39190678082972785</v>
      </c>
      <c r="K39" s="246">
        <f t="shared" ref="K39:K61" si="19">I39/$I$62</f>
        <v>0.40182516584934758</v>
      </c>
      <c r="L39" s="52">
        <f>(I39-H39)/H39</f>
        <v>3.2246867809313268E-2</v>
      </c>
      <c r="N39" s="27">
        <f t="shared" ref="N39:N62" si="20">(H39/B39)*10</f>
        <v>4.2323155329504463</v>
      </c>
      <c r="O39" s="151">
        <f t="shared" ref="O39:O62" si="21">(I39/C39)*10</f>
        <v>4.3090284843113613</v>
      </c>
      <c r="P39" s="61">
        <f t="shared" si="8"/>
        <v>1.8125527447958648E-2</v>
      </c>
    </row>
    <row r="40" spans="1:16" ht="20.100000000000001" customHeight="1" x14ac:dyDescent="0.25">
      <c r="A40" s="38" t="s">
        <v>169</v>
      </c>
      <c r="B40" s="19">
        <v>48346.340000000004</v>
      </c>
      <c r="C40" s="140">
        <v>52756.479999999996</v>
      </c>
      <c r="D40" s="247">
        <f t="shared" si="16"/>
        <v>0.17460986818719856</v>
      </c>
      <c r="E40" s="215">
        <f t="shared" si="17"/>
        <v>0.19081511848470825</v>
      </c>
      <c r="F40" s="52">
        <f t="shared" ref="F40:F62" si="22">(C40-B40)/B40</f>
        <v>9.1219728318627472E-2</v>
      </c>
      <c r="H40" s="19">
        <v>21492.050999999999</v>
      </c>
      <c r="I40" s="140">
        <v>23291.954999999998</v>
      </c>
      <c r="J40" s="247">
        <f t="shared" si="18"/>
        <v>0.17029148624378543</v>
      </c>
      <c r="K40" s="215">
        <f t="shared" si="19"/>
        <v>0.18331238036457431</v>
      </c>
      <c r="L40" s="52">
        <f t="shared" ref="L40:L62" si="23">(I40-H40)/H40</f>
        <v>8.3747428293372214E-2</v>
      </c>
      <c r="N40" s="27">
        <f t="shared" si="20"/>
        <v>4.4454349595026219</v>
      </c>
      <c r="O40" s="152">
        <f t="shared" si="21"/>
        <v>4.4149941391085985</v>
      </c>
      <c r="P40" s="52">
        <f t="shared" si="8"/>
        <v>-6.8476584791669695E-3</v>
      </c>
    </row>
    <row r="41" spans="1:16" ht="20.100000000000001" customHeight="1" x14ac:dyDescent="0.25">
      <c r="A41" s="38" t="s">
        <v>171</v>
      </c>
      <c r="B41" s="19">
        <v>46617.440000000002</v>
      </c>
      <c r="C41" s="140">
        <v>45027.47</v>
      </c>
      <c r="D41" s="247">
        <f t="shared" si="16"/>
        <v>0.16836569332083126</v>
      </c>
      <c r="E41" s="215">
        <f t="shared" si="17"/>
        <v>0.16286003203998159</v>
      </c>
      <c r="F41" s="52">
        <f t="shared" si="22"/>
        <v>-3.4106763477359567E-2</v>
      </c>
      <c r="H41" s="19">
        <v>19667.635999999999</v>
      </c>
      <c r="I41" s="140">
        <v>19097.409</v>
      </c>
      <c r="J41" s="247">
        <f t="shared" si="18"/>
        <v>0.15583580019151169</v>
      </c>
      <c r="K41" s="215">
        <f t="shared" si="19"/>
        <v>0.15030045793003829</v>
      </c>
      <c r="L41" s="52">
        <f t="shared" si="23"/>
        <v>-2.8993164201330499E-2</v>
      </c>
      <c r="N41" s="27">
        <f t="shared" si="20"/>
        <v>4.2189438115863931</v>
      </c>
      <c r="O41" s="152">
        <f t="shared" si="21"/>
        <v>4.2412796010968412</v>
      </c>
      <c r="P41" s="52">
        <f t="shared" si="8"/>
        <v>5.294166148671578E-3</v>
      </c>
    </row>
    <row r="42" spans="1:16" ht="20.100000000000001" customHeight="1" x14ac:dyDescent="0.25">
      <c r="A42" s="38" t="s">
        <v>177</v>
      </c>
      <c r="B42" s="19">
        <v>13695.470000000001</v>
      </c>
      <c r="C42" s="140">
        <v>12244.389999999996</v>
      </c>
      <c r="D42" s="247">
        <f t="shared" si="16"/>
        <v>4.9463190211745757E-2</v>
      </c>
      <c r="E42" s="215">
        <f t="shared" si="17"/>
        <v>4.4286781995746802E-2</v>
      </c>
      <c r="F42" s="52">
        <f t="shared" si="22"/>
        <v>-0.10595328236270864</v>
      </c>
      <c r="H42" s="19">
        <v>10335.472</v>
      </c>
      <c r="I42" s="140">
        <v>9762.5859999999993</v>
      </c>
      <c r="J42" s="247">
        <f t="shared" si="18"/>
        <v>8.1892737361875315E-2</v>
      </c>
      <c r="K42" s="215">
        <f t="shared" si="19"/>
        <v>7.6833519478028717E-2</v>
      </c>
      <c r="L42" s="52">
        <f t="shared" si="23"/>
        <v>-5.5429108607715299E-2</v>
      </c>
      <c r="N42" s="27">
        <f t="shared" si="20"/>
        <v>7.5466354933419577</v>
      </c>
      <c r="O42" s="152">
        <f t="shared" si="21"/>
        <v>7.9731093178182029</v>
      </c>
      <c r="P42" s="52">
        <f t="shared" si="8"/>
        <v>5.6511782615246621E-2</v>
      </c>
    </row>
    <row r="43" spans="1:16" ht="20.100000000000001" customHeight="1" x14ac:dyDescent="0.25">
      <c r="A43" s="38" t="s">
        <v>170</v>
      </c>
      <c r="B43" s="19">
        <v>21529.739999999998</v>
      </c>
      <c r="C43" s="140">
        <v>19519.830000000002</v>
      </c>
      <c r="D43" s="247">
        <f t="shared" si="16"/>
        <v>7.775780055955954E-2</v>
      </c>
      <c r="E43" s="215">
        <f t="shared" si="17"/>
        <v>7.0601349336638142E-2</v>
      </c>
      <c r="F43" s="52">
        <f t="shared" si="22"/>
        <v>-9.335505212789362E-2</v>
      </c>
      <c r="H43" s="19">
        <v>9402.4160000000011</v>
      </c>
      <c r="I43" s="140">
        <v>8863.5529999999999</v>
      </c>
      <c r="J43" s="247">
        <f t="shared" si="18"/>
        <v>7.4499702002491452E-2</v>
      </c>
      <c r="K43" s="215">
        <f t="shared" si="19"/>
        <v>6.9757948567115299E-2</v>
      </c>
      <c r="L43" s="52">
        <f t="shared" si="23"/>
        <v>-5.7311120886376556E-2</v>
      </c>
      <c r="N43" s="27">
        <f t="shared" si="20"/>
        <v>4.3671758228385489</v>
      </c>
      <c r="O43" s="152">
        <f t="shared" si="21"/>
        <v>4.540794156506486</v>
      </c>
      <c r="P43" s="52">
        <f t="shared" si="8"/>
        <v>3.9755288248296307E-2</v>
      </c>
    </row>
    <row r="44" spans="1:16" ht="20.100000000000001" customHeight="1" x14ac:dyDescent="0.25">
      <c r="A44" s="38" t="s">
        <v>173</v>
      </c>
      <c r="B44" s="19">
        <v>7823.8100000000013</v>
      </c>
      <c r="C44" s="140">
        <v>7492.9299999999985</v>
      </c>
      <c r="D44" s="247">
        <f t="shared" si="16"/>
        <v>2.8256832530067139E-2</v>
      </c>
      <c r="E44" s="215">
        <f t="shared" si="17"/>
        <v>2.7101207771019313E-2</v>
      </c>
      <c r="F44" s="52">
        <f t="shared" si="22"/>
        <v>-4.2291415563517364E-2</v>
      </c>
      <c r="H44" s="19">
        <v>4061.3960000000002</v>
      </c>
      <c r="I44" s="140">
        <v>3724.6449999999995</v>
      </c>
      <c r="J44" s="247">
        <f t="shared" si="18"/>
        <v>3.2180323835289862E-2</v>
      </c>
      <c r="K44" s="215">
        <f t="shared" si="19"/>
        <v>2.9313706855564933E-2</v>
      </c>
      <c r="L44" s="52">
        <f t="shared" si="23"/>
        <v>-8.2915086339771016E-2</v>
      </c>
      <c r="N44" s="27">
        <f t="shared" si="20"/>
        <v>5.1910718690765743</v>
      </c>
      <c r="O44" s="152">
        <f t="shared" si="21"/>
        <v>4.9708792154737864</v>
      </c>
      <c r="P44" s="52">
        <f t="shared" si="8"/>
        <v>-4.2417569849973455E-2</v>
      </c>
    </row>
    <row r="45" spans="1:16" ht="20.100000000000001" customHeight="1" x14ac:dyDescent="0.25">
      <c r="A45" s="38" t="s">
        <v>182</v>
      </c>
      <c r="B45" s="19">
        <v>3994.5299999999997</v>
      </c>
      <c r="C45" s="140">
        <v>4421.3100000000013</v>
      </c>
      <c r="D45" s="247">
        <f t="shared" si="16"/>
        <v>1.4426828520417682E-2</v>
      </c>
      <c r="E45" s="215">
        <f t="shared" si="17"/>
        <v>1.5991453400750501E-2</v>
      </c>
      <c r="F45" s="52">
        <f t="shared" si="22"/>
        <v>0.10684110521137695</v>
      </c>
      <c r="H45" s="19">
        <v>2215.5069999999996</v>
      </c>
      <c r="I45" s="140">
        <v>2442.3790000000004</v>
      </c>
      <c r="J45" s="247">
        <f t="shared" si="18"/>
        <v>1.7554489323215839E-2</v>
      </c>
      <c r="K45" s="215">
        <f t="shared" si="19"/>
        <v>1.9222014993694123E-2</v>
      </c>
      <c r="L45" s="52">
        <f t="shared" si="23"/>
        <v>0.102401843009298</v>
      </c>
      <c r="N45" s="27">
        <f t="shared" si="20"/>
        <v>5.5463521365467274</v>
      </c>
      <c r="O45" s="152">
        <f t="shared" si="21"/>
        <v>5.5241071085266578</v>
      </c>
      <c r="P45" s="52">
        <f t="shared" si="8"/>
        <v>-4.010749312776213E-3</v>
      </c>
    </row>
    <row r="46" spans="1:16" ht="20.100000000000001" customHeight="1" x14ac:dyDescent="0.25">
      <c r="A46" s="38" t="s">
        <v>172</v>
      </c>
      <c r="B46" s="19">
        <v>5442.1399999999994</v>
      </c>
      <c r="C46" s="140">
        <v>5559.98</v>
      </c>
      <c r="D46" s="247">
        <f t="shared" si="16"/>
        <v>1.9655083467668505E-2</v>
      </c>
      <c r="E46" s="215">
        <f t="shared" si="17"/>
        <v>2.0109913369364452E-2</v>
      </c>
      <c r="F46" s="52">
        <f t="shared" si="22"/>
        <v>2.1653246700746427E-2</v>
      </c>
      <c r="H46" s="19">
        <v>2026.346</v>
      </c>
      <c r="I46" s="140">
        <v>2103.5010000000002</v>
      </c>
      <c r="J46" s="247">
        <f t="shared" si="18"/>
        <v>1.6055679003560416E-2</v>
      </c>
      <c r="K46" s="215">
        <f t="shared" si="19"/>
        <v>1.6554976832527046E-2</v>
      </c>
      <c r="L46" s="52">
        <f t="shared" si="23"/>
        <v>3.8075925829053975E-2</v>
      </c>
      <c r="N46" s="27">
        <f t="shared" si="20"/>
        <v>3.7234360012789089</v>
      </c>
      <c r="O46" s="152">
        <f t="shared" si="21"/>
        <v>3.7832887888085938</v>
      </c>
      <c r="P46" s="52">
        <f t="shared" si="8"/>
        <v>1.6074611597762616E-2</v>
      </c>
    </row>
    <row r="47" spans="1:16" ht="20.100000000000001" customHeight="1" x14ac:dyDescent="0.25">
      <c r="A47" s="38" t="s">
        <v>176</v>
      </c>
      <c r="B47" s="19">
        <v>1807.92</v>
      </c>
      <c r="C47" s="140">
        <v>1939.81</v>
      </c>
      <c r="D47" s="247">
        <f t="shared" si="16"/>
        <v>6.5295671377192154E-3</v>
      </c>
      <c r="E47" s="215">
        <f t="shared" si="17"/>
        <v>7.0161063624377884E-3</v>
      </c>
      <c r="F47" s="52">
        <f t="shared" si="22"/>
        <v>7.2951236780388437E-2</v>
      </c>
      <c r="H47" s="19">
        <v>1039.5519999999999</v>
      </c>
      <c r="I47" s="140">
        <v>1126.3709999999999</v>
      </c>
      <c r="J47" s="247">
        <f t="shared" si="18"/>
        <v>8.2368525510989922E-3</v>
      </c>
      <c r="K47" s="215">
        <f t="shared" si="19"/>
        <v>8.8647667910927153E-3</v>
      </c>
      <c r="L47" s="52">
        <f t="shared" si="23"/>
        <v>8.3515783722218767E-2</v>
      </c>
      <c r="N47" s="27">
        <f t="shared" si="20"/>
        <v>5.7499889375636082</v>
      </c>
      <c r="O47" s="152">
        <f t="shared" si="21"/>
        <v>5.8066047705703125</v>
      </c>
      <c r="P47" s="52">
        <f t="shared" si="8"/>
        <v>9.846250770474298E-3</v>
      </c>
    </row>
    <row r="48" spans="1:16" ht="20.100000000000001" customHeight="1" x14ac:dyDescent="0.25">
      <c r="A48" s="38" t="s">
        <v>190</v>
      </c>
      <c r="B48" s="19">
        <v>1596.54</v>
      </c>
      <c r="C48" s="140">
        <v>2002.99</v>
      </c>
      <c r="D48" s="247">
        <f t="shared" si="16"/>
        <v>5.7661373943837316E-3</v>
      </c>
      <c r="E48" s="215">
        <f t="shared" si="17"/>
        <v>7.2446223511061737E-3</v>
      </c>
      <c r="F48" s="52">
        <f t="shared" si="22"/>
        <v>0.25458178310596669</v>
      </c>
      <c r="H48" s="19">
        <v>965.47400000000016</v>
      </c>
      <c r="I48" s="140">
        <v>1067.4950000000001</v>
      </c>
      <c r="J48" s="247">
        <f t="shared" si="18"/>
        <v>7.6498982060731443E-3</v>
      </c>
      <c r="K48" s="215">
        <f t="shared" si="19"/>
        <v>8.401400804581724E-3</v>
      </c>
      <c r="L48" s="52">
        <f t="shared" si="23"/>
        <v>0.10566933961971005</v>
      </c>
      <c r="N48" s="27">
        <f t="shared" si="20"/>
        <v>6.0472897641148995</v>
      </c>
      <c r="O48" s="152">
        <f t="shared" si="21"/>
        <v>5.3295073864572471</v>
      </c>
      <c r="P48" s="52">
        <f t="shared" si="8"/>
        <v>-0.11869488740510342</v>
      </c>
    </row>
    <row r="49" spans="1:16" ht="20.100000000000001" customHeight="1" x14ac:dyDescent="0.25">
      <c r="A49" s="38" t="s">
        <v>186</v>
      </c>
      <c r="B49" s="19">
        <v>2042.12</v>
      </c>
      <c r="C49" s="140">
        <v>1408.42</v>
      </c>
      <c r="D49" s="247">
        <f t="shared" si="16"/>
        <v>7.3754146440545834E-3</v>
      </c>
      <c r="E49" s="215">
        <f t="shared" si="17"/>
        <v>5.094119796776298E-3</v>
      </c>
      <c r="F49" s="52">
        <f t="shared" si="22"/>
        <v>-0.31031477092433346</v>
      </c>
      <c r="H49" s="19">
        <v>1370.0419999999999</v>
      </c>
      <c r="I49" s="140">
        <v>984.29199999999992</v>
      </c>
      <c r="J49" s="247">
        <f t="shared" si="18"/>
        <v>1.0855478074028778E-2</v>
      </c>
      <c r="K49" s="215">
        <f t="shared" si="19"/>
        <v>7.7465764249418992E-3</v>
      </c>
      <c r="L49" s="52">
        <f t="shared" si="23"/>
        <v>-0.28156071127746451</v>
      </c>
      <c r="N49" s="27">
        <f t="shared" si="20"/>
        <v>6.708920141813409</v>
      </c>
      <c r="O49" s="152">
        <f t="shared" si="21"/>
        <v>6.9886255520370337</v>
      </c>
      <c r="P49" s="52">
        <f t="shared" si="8"/>
        <v>4.1691569479320234E-2</v>
      </c>
    </row>
    <row r="50" spans="1:16" ht="20.100000000000001" customHeight="1" x14ac:dyDescent="0.25">
      <c r="A50" s="38" t="s">
        <v>181</v>
      </c>
      <c r="B50" s="19">
        <v>1676.5300000000002</v>
      </c>
      <c r="C50" s="140">
        <v>1483.7600000000002</v>
      </c>
      <c r="D50" s="247">
        <f t="shared" si="16"/>
        <v>6.0550329624100606E-3</v>
      </c>
      <c r="E50" s="215">
        <f t="shared" si="17"/>
        <v>5.3666173369199535E-3</v>
      </c>
      <c r="F50" s="52">
        <f t="shared" si="22"/>
        <v>-0.11498153925071425</v>
      </c>
      <c r="H50" s="19">
        <v>960.33899999999994</v>
      </c>
      <c r="I50" s="140">
        <v>856.86799999999994</v>
      </c>
      <c r="J50" s="247">
        <f t="shared" si="18"/>
        <v>7.609211219900356E-3</v>
      </c>
      <c r="K50" s="215">
        <f t="shared" si="19"/>
        <v>6.7437238625195723E-3</v>
      </c>
      <c r="L50" s="52">
        <f t="shared" si="23"/>
        <v>-0.10774424448033455</v>
      </c>
      <c r="N50" s="27">
        <f t="shared" si="20"/>
        <v>5.7281348976755551</v>
      </c>
      <c r="O50" s="152">
        <f t="shared" si="21"/>
        <v>5.7749770852428952</v>
      </c>
      <c r="P50" s="52">
        <f t="shared" si="8"/>
        <v>8.1775636230823501E-3</v>
      </c>
    </row>
    <row r="51" spans="1:16" ht="20.100000000000001" customHeight="1" x14ac:dyDescent="0.25">
      <c r="A51" s="38" t="s">
        <v>193</v>
      </c>
      <c r="B51" s="19">
        <v>1843.79</v>
      </c>
      <c r="C51" s="140">
        <v>1038.1999999999998</v>
      </c>
      <c r="D51" s="247">
        <f t="shared" si="16"/>
        <v>6.6591168817510243E-3</v>
      </c>
      <c r="E51" s="215">
        <f t="shared" si="17"/>
        <v>3.7550696333573451E-3</v>
      </c>
      <c r="F51" s="52">
        <f t="shared" si="22"/>
        <v>-0.43692069053417154</v>
      </c>
      <c r="H51" s="19">
        <v>993.36699999999996</v>
      </c>
      <c r="I51" s="140">
        <v>648.93999999999983</v>
      </c>
      <c r="J51" s="247">
        <f t="shared" si="18"/>
        <v>7.8709073794553351E-3</v>
      </c>
      <c r="K51" s="215">
        <f t="shared" si="19"/>
        <v>5.1072885944433103E-3</v>
      </c>
      <c r="L51" s="52">
        <f t="shared" si="23"/>
        <v>-0.34672683912390906</v>
      </c>
      <c r="N51" s="27">
        <f t="shared" si="20"/>
        <v>5.3876363360252526</v>
      </c>
      <c r="O51" s="152">
        <f t="shared" si="21"/>
        <v>6.2506260836062406</v>
      </c>
      <c r="P51" s="52">
        <f t="shared" si="8"/>
        <v>0.16017965834302425</v>
      </c>
    </row>
    <row r="52" spans="1:16" ht="20.100000000000001" customHeight="1" x14ac:dyDescent="0.25">
      <c r="A52" s="38" t="s">
        <v>188</v>
      </c>
      <c r="B52" s="19">
        <v>548</v>
      </c>
      <c r="C52" s="140">
        <v>933.41</v>
      </c>
      <c r="D52" s="247">
        <f t="shared" si="16"/>
        <v>1.9791820387351929E-3</v>
      </c>
      <c r="E52" s="215">
        <f t="shared" si="17"/>
        <v>3.3760542732345212E-3</v>
      </c>
      <c r="F52" s="52">
        <f t="shared" si="22"/>
        <v>0.70330291970802916</v>
      </c>
      <c r="H52" s="19">
        <v>328.57400000000001</v>
      </c>
      <c r="I52" s="140">
        <v>517.10500000000002</v>
      </c>
      <c r="J52" s="247">
        <f t="shared" si="18"/>
        <v>2.6034441664532417E-3</v>
      </c>
      <c r="K52" s="215">
        <f t="shared" si="19"/>
        <v>4.0697205729799506E-3</v>
      </c>
      <c r="L52" s="52">
        <f t="shared" si="23"/>
        <v>0.57378550950470819</v>
      </c>
      <c r="N52" s="27">
        <f t="shared" si="20"/>
        <v>5.9958759124087591</v>
      </c>
      <c r="O52" s="152">
        <f t="shared" si="21"/>
        <v>5.5399556465004665</v>
      </c>
      <c r="P52" s="52">
        <f t="shared" si="8"/>
        <v>-7.6038976217760484E-2</v>
      </c>
    </row>
    <row r="53" spans="1:16" ht="20.100000000000001" customHeight="1" x14ac:dyDescent="0.25">
      <c r="A53" s="38" t="s">
        <v>180</v>
      </c>
      <c r="B53" s="19">
        <v>615.23</v>
      </c>
      <c r="C53" s="140">
        <v>490.7</v>
      </c>
      <c r="D53" s="247">
        <f t="shared" si="16"/>
        <v>2.2219930030858625E-3</v>
      </c>
      <c r="E53" s="215">
        <f t="shared" si="17"/>
        <v>1.7748147457989302E-3</v>
      </c>
      <c r="F53" s="52">
        <f t="shared" si="22"/>
        <v>-0.202412106041643</v>
      </c>
      <c r="H53" s="19">
        <v>467.71800000000002</v>
      </c>
      <c r="I53" s="140">
        <v>414.11499999999995</v>
      </c>
      <c r="J53" s="247">
        <f t="shared" si="18"/>
        <v>3.7059466015119192E-3</v>
      </c>
      <c r="K53" s="215">
        <f t="shared" si="19"/>
        <v>3.2591685152523991E-3</v>
      </c>
      <c r="L53" s="52">
        <f t="shared" si="23"/>
        <v>-0.11460538187540369</v>
      </c>
      <c r="N53" s="27">
        <f t="shared" si="20"/>
        <v>7.6023275848056828</v>
      </c>
      <c r="O53" s="152">
        <f t="shared" si="21"/>
        <v>8.4392704299979613</v>
      </c>
      <c r="P53" s="52">
        <f t="shared" si="8"/>
        <v>0.11009034218217932</v>
      </c>
    </row>
    <row r="54" spans="1:16" ht="20.100000000000001" customHeight="1" x14ac:dyDescent="0.25">
      <c r="A54" s="38" t="s">
        <v>194</v>
      </c>
      <c r="B54" s="19">
        <v>326.27</v>
      </c>
      <c r="C54" s="140">
        <v>252.96</v>
      </c>
      <c r="D54" s="247">
        <f t="shared" si="16"/>
        <v>1.1783717587192178E-3</v>
      </c>
      <c r="E54" s="215">
        <f t="shared" si="17"/>
        <v>9.1493201161055109E-4</v>
      </c>
      <c r="F54" s="52">
        <f t="shared" si="22"/>
        <v>-0.22469120666932288</v>
      </c>
      <c r="H54" s="19">
        <v>204.67500000000001</v>
      </c>
      <c r="I54" s="140">
        <v>205.51500000000001</v>
      </c>
      <c r="J54" s="247">
        <f t="shared" si="18"/>
        <v>1.6217349357186427E-3</v>
      </c>
      <c r="K54" s="215">
        <f t="shared" si="19"/>
        <v>1.6174444717339312E-3</v>
      </c>
      <c r="L54" s="52">
        <f t="shared" si="23"/>
        <v>4.1040674239648384E-3</v>
      </c>
      <c r="N54" s="27">
        <f t="shared" si="20"/>
        <v>6.2731786557145934</v>
      </c>
      <c r="O54" s="152">
        <f t="shared" si="21"/>
        <v>8.1244070208728658</v>
      </c>
      <c r="P54" s="52">
        <f t="shared" si="8"/>
        <v>0.29510212712846678</v>
      </c>
    </row>
    <row r="55" spans="1:16" ht="20.100000000000001" customHeight="1" x14ac:dyDescent="0.25">
      <c r="A55" s="38" t="s">
        <v>197</v>
      </c>
      <c r="B55" s="19">
        <v>444.61999999999995</v>
      </c>
      <c r="C55" s="140">
        <v>299.24</v>
      </c>
      <c r="D55" s="247">
        <f t="shared" si="16"/>
        <v>1.6058100694570099E-3</v>
      </c>
      <c r="E55" s="215">
        <f t="shared" si="17"/>
        <v>1.0823223242976807E-3</v>
      </c>
      <c r="F55" s="52">
        <f t="shared" si="22"/>
        <v>-0.32697584454140605</v>
      </c>
      <c r="H55" s="19">
        <v>246.215</v>
      </c>
      <c r="I55" s="140">
        <v>178.78700000000001</v>
      </c>
      <c r="J55" s="247">
        <f t="shared" si="18"/>
        <v>1.9508756184095056E-3</v>
      </c>
      <c r="K55" s="215">
        <f t="shared" si="19"/>
        <v>1.4070897246813826E-3</v>
      </c>
      <c r="L55" s="52">
        <f t="shared" si="23"/>
        <v>-0.27385821335012084</v>
      </c>
      <c r="N55" s="27">
        <f t="shared" si="20"/>
        <v>5.5376501281993615</v>
      </c>
      <c r="O55" s="152">
        <f t="shared" si="21"/>
        <v>5.9747025798690014</v>
      </c>
      <c r="P55" s="52">
        <f t="shared" si="8"/>
        <v>7.8923810921899679E-2</v>
      </c>
    </row>
    <row r="56" spans="1:16" ht="20.100000000000001" customHeight="1" x14ac:dyDescent="0.25">
      <c r="A56" s="38" t="s">
        <v>192</v>
      </c>
      <c r="B56" s="19">
        <v>404.74999999999994</v>
      </c>
      <c r="C56" s="140">
        <v>235.82000000000005</v>
      </c>
      <c r="D56" s="247">
        <f t="shared" si="16"/>
        <v>1.4618137412008563E-3</v>
      </c>
      <c r="E56" s="215">
        <f t="shared" si="17"/>
        <v>8.5293827869228412E-4</v>
      </c>
      <c r="F56" s="52">
        <f t="shared" si="22"/>
        <v>-0.41736874613959213</v>
      </c>
      <c r="H56" s="19">
        <v>324.28700000000003</v>
      </c>
      <c r="I56" s="140">
        <v>158.03400000000002</v>
      </c>
      <c r="J56" s="247">
        <f t="shared" si="18"/>
        <v>2.5694762775101574E-3</v>
      </c>
      <c r="K56" s="215">
        <f t="shared" si="19"/>
        <v>1.2437594318954826E-3</v>
      </c>
      <c r="L56" s="52">
        <f t="shared" si="23"/>
        <v>-0.51267241671729058</v>
      </c>
      <c r="N56" s="27">
        <f t="shared" ref="N56" si="24">(H56/B56)*10</f>
        <v>8.0120321185917263</v>
      </c>
      <c r="O56" s="152">
        <f t="shared" ref="O56" si="25">(I56/C56)*10</f>
        <v>6.7014672207615975</v>
      </c>
      <c r="P56" s="52">
        <f t="shared" ref="P56" si="26">(O56-N56)/N56</f>
        <v>-0.16357459361514473</v>
      </c>
    </row>
    <row r="57" spans="1:16" ht="20.100000000000001" customHeight="1" x14ac:dyDescent="0.25">
      <c r="A57" s="38" t="s">
        <v>196</v>
      </c>
      <c r="B57" s="19">
        <v>240.56</v>
      </c>
      <c r="C57" s="140">
        <v>206.4</v>
      </c>
      <c r="D57" s="247">
        <f t="shared" si="16"/>
        <v>8.6881757525207669E-4</v>
      </c>
      <c r="E57" s="215">
        <f t="shared" si="17"/>
        <v>7.4652896583024097E-4</v>
      </c>
      <c r="F57" s="52">
        <f t="shared" si="22"/>
        <v>-0.14200199534419686</v>
      </c>
      <c r="H57" s="19">
        <v>133.405</v>
      </c>
      <c r="I57" s="140">
        <v>118.93499999999999</v>
      </c>
      <c r="J57" s="247">
        <f t="shared" si="18"/>
        <v>1.0570296768024697E-3</v>
      </c>
      <c r="K57" s="215">
        <f t="shared" si="19"/>
        <v>9.3604242145670666E-4</v>
      </c>
      <c r="L57" s="52">
        <f t="shared" si="23"/>
        <v>-0.1084666991492074</v>
      </c>
      <c r="N57" s="27">
        <f t="shared" ref="N57:N60" si="27">(H57/B57)*10</f>
        <v>5.5456019288327241</v>
      </c>
      <c r="O57" s="152">
        <f t="shared" ref="O57:O60" si="28">(I57/C57)*10</f>
        <v>5.7623546511627897</v>
      </c>
      <c r="P57" s="52">
        <f t="shared" ref="P57:P60" si="29">(O57-N57)/N57</f>
        <v>3.9085517697028276E-2</v>
      </c>
    </row>
    <row r="58" spans="1:16" ht="20.100000000000001" customHeight="1" x14ac:dyDescent="0.25">
      <c r="A58" s="38" t="s">
        <v>216</v>
      </c>
      <c r="B58" s="19">
        <v>135.29</v>
      </c>
      <c r="C58" s="140">
        <v>185.65</v>
      </c>
      <c r="D58" s="247">
        <f t="shared" si="16"/>
        <v>4.8861959492789095E-4</v>
      </c>
      <c r="E58" s="215">
        <f t="shared" si="17"/>
        <v>6.7147820981775311E-4</v>
      </c>
      <c r="F58" s="52">
        <f t="shared" si="22"/>
        <v>0.37223741592135423</v>
      </c>
      <c r="H58" s="19">
        <v>102.92400000000001</v>
      </c>
      <c r="I58" s="140">
        <v>109.274</v>
      </c>
      <c r="J58" s="247">
        <f t="shared" si="18"/>
        <v>8.1551457932774185E-4</v>
      </c>
      <c r="K58" s="215">
        <f t="shared" si="19"/>
        <v>8.6000840427342821E-4</v>
      </c>
      <c r="L58" s="52">
        <f t="shared" si="23"/>
        <v>6.1696008705452506E-2</v>
      </c>
      <c r="N58" s="27">
        <f t="shared" ref="N58:N59" si="30">(H58/B58)*10</f>
        <v>7.6076576243624814</v>
      </c>
      <c r="O58" s="152">
        <f t="shared" ref="O58:O59" si="31">(I58/C58)*10</f>
        <v>5.8860220845677347</v>
      </c>
      <c r="P58" s="52">
        <f t="shared" ref="P58:P59" si="32">(O58-N58)/N58</f>
        <v>-0.22630297324125689</v>
      </c>
    </row>
    <row r="59" spans="1:16" ht="20.100000000000001" customHeight="1" x14ac:dyDescent="0.25">
      <c r="A59" s="38" t="s">
        <v>191</v>
      </c>
      <c r="B59" s="19">
        <v>519.53</v>
      </c>
      <c r="C59" s="140">
        <v>194.98000000000002</v>
      </c>
      <c r="D59" s="247">
        <f t="shared" si="16"/>
        <v>1.8763584755184209E-3</v>
      </c>
      <c r="E59" s="215">
        <f t="shared" si="17"/>
        <v>7.0522392324409103E-4</v>
      </c>
      <c r="F59" s="52">
        <f t="shared" ref="F59:F60" si="33">(C59-B59)/B59</f>
        <v>-0.62469924739668536</v>
      </c>
      <c r="H59" s="19">
        <v>134.60299999999998</v>
      </c>
      <c r="I59" s="140">
        <v>101.654</v>
      </c>
      <c r="J59" s="247">
        <f t="shared" si="18"/>
        <v>1.0665219863321676E-3</v>
      </c>
      <c r="K59" s="215">
        <f t="shared" si="19"/>
        <v>8.0003746845554353E-4</v>
      </c>
      <c r="L59" s="52">
        <f t="shared" ref="L59:L60" si="34">(I59-H59)/H59</f>
        <v>-0.24478652035987303</v>
      </c>
      <c r="N59" s="27">
        <f t="shared" si="30"/>
        <v>2.5908609704925607</v>
      </c>
      <c r="O59" s="152">
        <f t="shared" si="31"/>
        <v>5.213560365165657</v>
      </c>
      <c r="P59" s="52">
        <f t="shared" si="32"/>
        <v>1.0122887428322651</v>
      </c>
    </row>
    <row r="60" spans="1:16" ht="20.100000000000001" customHeight="1" x14ac:dyDescent="0.25">
      <c r="A60" s="38" t="s">
        <v>212</v>
      </c>
      <c r="B60" s="19">
        <v>130.76999999999998</v>
      </c>
      <c r="C60" s="140">
        <v>135.25</v>
      </c>
      <c r="D60" s="247">
        <f t="shared" si="16"/>
        <v>4.7229495475438162E-4</v>
      </c>
      <c r="E60" s="215">
        <f t="shared" si="17"/>
        <v>4.8918625304525236E-4</v>
      </c>
      <c r="F60" s="52">
        <f t="shared" si="33"/>
        <v>3.4258622008105977E-2</v>
      </c>
      <c r="H60" s="19">
        <v>102.58</v>
      </c>
      <c r="I60" s="140">
        <v>88.109000000000009</v>
      </c>
      <c r="J60" s="247">
        <f t="shared" si="18"/>
        <v>8.1278890781003217E-4</v>
      </c>
      <c r="K60" s="215">
        <f t="shared" si="19"/>
        <v>6.9343558844855578E-4</v>
      </c>
      <c r="L60" s="52">
        <f t="shared" si="34"/>
        <v>-0.14107038409046588</v>
      </c>
      <c r="N60" s="27">
        <f t="shared" si="27"/>
        <v>7.844306798195305</v>
      </c>
      <c r="O60" s="152">
        <f t="shared" si="28"/>
        <v>6.5145286506469517</v>
      </c>
      <c r="P60" s="52">
        <f t="shared" si="29"/>
        <v>-0.16952143532355055</v>
      </c>
    </row>
    <row r="61" spans="1:16" ht="20.100000000000001" customHeight="1" thickBot="1" x14ac:dyDescent="0.3">
      <c r="A61" s="8" t="s">
        <v>17</v>
      </c>
      <c r="B61" s="19">
        <f>B62-SUM(B39:B60)</f>
        <v>234.27000000001863</v>
      </c>
      <c r="C61" s="140">
        <f>C62-SUM(C39:C60)</f>
        <v>162.24999999994179</v>
      </c>
      <c r="D61" s="247">
        <f t="shared" si="16"/>
        <v>8.4610032155936227E-4</v>
      </c>
      <c r="E61" s="215">
        <f t="shared" si="17"/>
        <v>5.8684265845888146E-4</v>
      </c>
      <c r="F61" s="52">
        <f t="shared" ref="F61" si="35">(C61-B61)/B61</f>
        <v>-0.30742305886400778</v>
      </c>
      <c r="H61" s="19">
        <f>H62-SUM(H39:H60)</f>
        <v>171.30400000003283</v>
      </c>
      <c r="I61" s="140">
        <f>I62-SUM(I39:I60)</f>
        <v>143.49899999999616</v>
      </c>
      <c r="J61" s="247">
        <f t="shared" si="18"/>
        <v>1.3573210281099283E-3</v>
      </c>
      <c r="K61" s="215">
        <f t="shared" si="19"/>
        <v>1.1293660523530699E-3</v>
      </c>
      <c r="L61" s="52">
        <f t="shared" ref="L61" si="36">(I61-H61)/H61</f>
        <v>-0.16231378134796234</v>
      </c>
      <c r="N61" s="27">
        <f t="shared" si="20"/>
        <v>7.312246553123285</v>
      </c>
      <c r="O61" s="152">
        <f t="shared" si="21"/>
        <v>8.8443143297409943</v>
      </c>
      <c r="P61" s="52">
        <f t="shared" ref="P61" si="37">(O61-N61)/N61</f>
        <v>0.20952080396732742</v>
      </c>
    </row>
    <row r="62" spans="1:16" ht="26.25" customHeight="1" thickBot="1" x14ac:dyDescent="0.3">
      <c r="A62" s="12" t="s">
        <v>18</v>
      </c>
      <c r="B62" s="17">
        <v>276882.06</v>
      </c>
      <c r="C62" s="145">
        <v>276479.55999999994</v>
      </c>
      <c r="D62" s="253">
        <f>SUM(D39:D61)</f>
        <v>1</v>
      </c>
      <c r="E62" s="254">
        <f>SUM(E39:E61)</f>
        <v>0.99999999999999967</v>
      </c>
      <c r="F62" s="57">
        <f t="shared" si="22"/>
        <v>-1.4536875375748728E-3</v>
      </c>
      <c r="G62" s="1"/>
      <c r="H62" s="17">
        <v>126207.431</v>
      </c>
      <c r="I62" s="145">
        <v>127061.549</v>
      </c>
      <c r="J62" s="253">
        <f>SUM(J39:J61)</f>
        <v>0.99999999999999978</v>
      </c>
      <c r="K62" s="254">
        <f>SUM(K39:K61)</f>
        <v>1.0000000000000002</v>
      </c>
      <c r="L62" s="57">
        <f t="shared" si="23"/>
        <v>6.7675729807066768E-3</v>
      </c>
      <c r="M62" s="1"/>
      <c r="N62" s="29">
        <f t="shared" si="20"/>
        <v>4.5581657041991095</v>
      </c>
      <c r="O62" s="146">
        <f t="shared" si="21"/>
        <v>4.5956941265386861</v>
      </c>
      <c r="P62" s="57">
        <v>0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B5</f>
        <v>jan-set</v>
      </c>
      <c r="C66" s="364"/>
      <c r="D66" s="370" t="str">
        <f>B5</f>
        <v>jan-set</v>
      </c>
      <c r="E66" s="364"/>
      <c r="F66" s="131" t="str">
        <f>F37</f>
        <v>2025/2024</v>
      </c>
      <c r="H66" s="359" t="str">
        <f>B5</f>
        <v>jan-set</v>
      </c>
      <c r="I66" s="364"/>
      <c r="J66" s="370" t="str">
        <f>B5</f>
        <v>jan-set</v>
      </c>
      <c r="K66" s="360"/>
      <c r="L66" s="131" t="str">
        <f>L37</f>
        <v>2025/2024</v>
      </c>
      <c r="N66" s="359" t="str">
        <f>B5</f>
        <v>jan-set</v>
      </c>
      <c r="O66" s="360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05" t="s">
        <v>164</v>
      </c>
      <c r="B68" s="115">
        <v>22821.800000000003</v>
      </c>
      <c r="C68" s="147">
        <v>21491.07</v>
      </c>
      <c r="D68" s="247">
        <f>B68/$B$96</f>
        <v>0.27312800004212706</v>
      </c>
      <c r="E68" s="246">
        <f>C68/$C$96</f>
        <v>0.25661622560088082</v>
      </c>
      <c r="F68" s="61">
        <f t="shared" ref="F68:F94" si="38">(C68-B68)/B68</f>
        <v>-5.8309598717016319E-2</v>
      </c>
      <c r="H68" s="19">
        <v>25920.088</v>
      </c>
      <c r="I68" s="147">
        <v>22265.848999999998</v>
      </c>
      <c r="J68" s="245">
        <f>H68/$H$96</f>
        <v>0.35228200905421497</v>
      </c>
      <c r="K68" s="246">
        <f>I68/$I$96</f>
        <v>0.31038768082930307</v>
      </c>
      <c r="L68" s="61">
        <f t="shared" ref="L68:L91" si="39">(I68-H68)/H68</f>
        <v>-0.14098096426215842</v>
      </c>
      <c r="N68" s="41">
        <f t="shared" ref="N68:N96" si="40">(H68/B68)*10</f>
        <v>11.357600189292691</v>
      </c>
      <c r="O68" s="149">
        <f t="shared" ref="O68:O96" si="41">(I68/C68)*10</f>
        <v>10.360512063847914</v>
      </c>
      <c r="P68" s="61">
        <f t="shared" si="8"/>
        <v>-8.7790387830765218E-2</v>
      </c>
    </row>
    <row r="69" spans="1:16" ht="20.100000000000001" customHeight="1" x14ac:dyDescent="0.25">
      <c r="A69" s="306" t="s">
        <v>166</v>
      </c>
      <c r="B69" s="117">
        <v>26543.379999999997</v>
      </c>
      <c r="C69" s="140">
        <v>28376.009999999995</v>
      </c>
      <c r="D69" s="247">
        <f t="shared" ref="D69:D95" si="42">B69/$B$96</f>
        <v>0.31766733096242161</v>
      </c>
      <c r="E69" s="215">
        <f t="shared" ref="E69:E95" si="43">C69/$C$96</f>
        <v>0.33882652579945288</v>
      </c>
      <c r="F69" s="52">
        <f t="shared" si="38"/>
        <v>6.9042827251088498E-2</v>
      </c>
      <c r="H69" s="19">
        <v>16082.143</v>
      </c>
      <c r="I69" s="140">
        <v>17857.951000000001</v>
      </c>
      <c r="J69" s="214">
        <f t="shared" ref="J69:J96" si="44">H69/$H$96</f>
        <v>0.21857370414549443</v>
      </c>
      <c r="K69" s="215">
        <f t="shared" ref="K69:K96" si="45">I69/$I$96</f>
        <v>0.24894123710500932</v>
      </c>
      <c r="L69" s="52">
        <f t="shared" si="39"/>
        <v>0.11042110494851345</v>
      </c>
      <c r="N69" s="40">
        <f t="shared" si="40"/>
        <v>6.0588150416412692</v>
      </c>
      <c r="O69" s="143">
        <f t="shared" si="41"/>
        <v>6.2933270040432054</v>
      </c>
      <c r="P69" s="52">
        <f t="shared" si="8"/>
        <v>3.8705912095050428E-2</v>
      </c>
    </row>
    <row r="70" spans="1:16" ht="20.100000000000001" customHeight="1" x14ac:dyDescent="0.25">
      <c r="A70" s="306" t="s">
        <v>168</v>
      </c>
      <c r="B70" s="117">
        <v>7381.01</v>
      </c>
      <c r="C70" s="140">
        <v>7697.09</v>
      </c>
      <c r="D70" s="247">
        <f t="shared" si="42"/>
        <v>8.8334859633812407E-2</v>
      </c>
      <c r="E70" s="215">
        <f t="shared" si="43"/>
        <v>9.1907856794021123E-2</v>
      </c>
      <c r="F70" s="52">
        <f t="shared" si="38"/>
        <v>4.2823407636624247E-2</v>
      </c>
      <c r="H70" s="19">
        <v>7061.7910000000002</v>
      </c>
      <c r="I70" s="140">
        <v>7039.3119999999999</v>
      </c>
      <c r="J70" s="214">
        <f t="shared" si="44"/>
        <v>9.5977371720380497E-2</v>
      </c>
      <c r="K70" s="215">
        <f t="shared" si="45"/>
        <v>9.8128561202129913E-2</v>
      </c>
      <c r="L70" s="52">
        <f t="shared" si="39"/>
        <v>-3.1831868147896574E-3</v>
      </c>
      <c r="N70" s="40">
        <f t="shared" si="40"/>
        <v>9.5675131181234008</v>
      </c>
      <c r="O70" s="143">
        <f t="shared" si="41"/>
        <v>9.1454198924528622</v>
      </c>
      <c r="P70" s="52">
        <f t="shared" si="8"/>
        <v>-4.4117339632488435E-2</v>
      </c>
    </row>
    <row r="71" spans="1:16" ht="20.100000000000001" customHeight="1" x14ac:dyDescent="0.25">
      <c r="A71" s="306" t="s">
        <v>178</v>
      </c>
      <c r="B71" s="117">
        <v>1757.6400000000003</v>
      </c>
      <c r="C71" s="140">
        <v>1772.1699999999996</v>
      </c>
      <c r="D71" s="247">
        <f t="shared" si="42"/>
        <v>2.1035181186148517E-2</v>
      </c>
      <c r="E71" s="215">
        <f t="shared" si="43"/>
        <v>2.1160769404367154E-2</v>
      </c>
      <c r="F71" s="52">
        <f t="shared" si="38"/>
        <v>8.2667668009372159E-3</v>
      </c>
      <c r="H71" s="19">
        <v>5343.0569999999998</v>
      </c>
      <c r="I71" s="140">
        <v>5743.3530000000001</v>
      </c>
      <c r="J71" s="214">
        <f t="shared" si="44"/>
        <v>7.2617919138669079E-2</v>
      </c>
      <c r="K71" s="215">
        <f t="shared" si="45"/>
        <v>8.0062791131567473E-2</v>
      </c>
      <c r="L71" s="52">
        <f t="shared" si="39"/>
        <v>7.4918908781995086E-2</v>
      </c>
      <c r="N71" s="40">
        <f t="shared" si="40"/>
        <v>30.399040759199831</v>
      </c>
      <c r="O71" s="143">
        <f t="shared" si="41"/>
        <v>32.408589469407573</v>
      </c>
      <c r="P71" s="52">
        <f t="shared" si="8"/>
        <v>6.6105661889991743E-2</v>
      </c>
    </row>
    <row r="72" spans="1:16" ht="20.100000000000001" customHeight="1" x14ac:dyDescent="0.25">
      <c r="A72" s="306" t="s">
        <v>175</v>
      </c>
      <c r="B72" s="117">
        <v>4025.72</v>
      </c>
      <c r="C72" s="140">
        <v>3521.2</v>
      </c>
      <c r="D72" s="247">
        <f t="shared" si="42"/>
        <v>4.8179234430658038E-2</v>
      </c>
      <c r="E72" s="215">
        <f t="shared" si="43"/>
        <v>4.2045233373015925E-2</v>
      </c>
      <c r="F72" s="52">
        <f t="shared" si="38"/>
        <v>-0.12532416561509493</v>
      </c>
      <c r="H72" s="19">
        <v>2603.6909999999998</v>
      </c>
      <c r="I72" s="140">
        <v>2429.12</v>
      </c>
      <c r="J72" s="214">
        <f t="shared" si="44"/>
        <v>3.5386974628958741E-2</v>
      </c>
      <c r="K72" s="215">
        <f t="shared" si="45"/>
        <v>3.3862123256835019E-2</v>
      </c>
      <c r="L72" s="52">
        <f t="shared" si="39"/>
        <v>-6.7047510630101628E-2</v>
      </c>
      <c r="N72" s="40">
        <f t="shared" si="40"/>
        <v>6.4676405711276486</v>
      </c>
      <c r="O72" s="143">
        <f t="shared" si="41"/>
        <v>6.898557310007952</v>
      </c>
      <c r="P72" s="52">
        <f t="shared" ref="P72:P76" si="46">(O72-N72)/N72</f>
        <v>6.662657489099956E-2</v>
      </c>
    </row>
    <row r="73" spans="1:16" ht="20.100000000000001" customHeight="1" x14ac:dyDescent="0.25">
      <c r="A73" s="306" t="s">
        <v>199</v>
      </c>
      <c r="B73" s="117">
        <v>1989.9999999999995</v>
      </c>
      <c r="C73" s="140">
        <v>2178.2600000000002</v>
      </c>
      <c r="D73" s="247">
        <f t="shared" si="42"/>
        <v>2.3816032043214499E-2</v>
      </c>
      <c r="E73" s="215">
        <f t="shared" si="43"/>
        <v>2.6009726811060344E-2</v>
      </c>
      <c r="F73" s="52">
        <f t="shared" si="38"/>
        <v>9.4603015075377245E-2</v>
      </c>
      <c r="H73" s="19">
        <v>2014.0659999999998</v>
      </c>
      <c r="I73" s="140">
        <v>2282.8219999999997</v>
      </c>
      <c r="J73" s="214">
        <f t="shared" si="44"/>
        <v>2.7373333641760263E-2</v>
      </c>
      <c r="K73" s="215">
        <f t="shared" si="45"/>
        <v>3.1822717666239057E-2</v>
      </c>
      <c r="L73" s="52">
        <f t="shared" si="39"/>
        <v>0.13343951985684674</v>
      </c>
      <c r="N73" s="40">
        <f t="shared" si="40"/>
        <v>10.120934673366834</v>
      </c>
      <c r="O73" s="143">
        <f t="shared" si="41"/>
        <v>10.48002534132748</v>
      </c>
      <c r="P73" s="52">
        <f t="shared" si="46"/>
        <v>3.5479990687578455E-2</v>
      </c>
    </row>
    <row r="74" spans="1:16" ht="20.100000000000001" customHeight="1" x14ac:dyDescent="0.25">
      <c r="A74" s="306" t="s">
        <v>165</v>
      </c>
      <c r="B74" s="117">
        <v>4549.84</v>
      </c>
      <c r="C74" s="140">
        <v>3996.66</v>
      </c>
      <c r="D74" s="247">
        <f t="shared" si="42"/>
        <v>5.4451826749497029E-2</v>
      </c>
      <c r="E74" s="215">
        <f t="shared" si="43"/>
        <v>4.7722510056968599E-2</v>
      </c>
      <c r="F74" s="52">
        <f t="shared" si="38"/>
        <v>-0.12158229739946905</v>
      </c>
      <c r="H74" s="19">
        <v>2489.3489999999997</v>
      </c>
      <c r="I74" s="140">
        <v>2254.6559999999999</v>
      </c>
      <c r="J74" s="214">
        <f t="shared" si="44"/>
        <v>3.3832943273846172E-2</v>
      </c>
      <c r="K74" s="215">
        <f t="shared" si="45"/>
        <v>3.1430081417864339E-2</v>
      </c>
      <c r="L74" s="52">
        <f t="shared" si="39"/>
        <v>-9.4278865679340171E-2</v>
      </c>
      <c r="N74" s="40">
        <f t="shared" si="40"/>
        <v>5.4712891002760529</v>
      </c>
      <c r="O74" s="143">
        <f t="shared" si="41"/>
        <v>5.641350527690622</v>
      </c>
      <c r="P74" s="52">
        <f t="shared" si="46"/>
        <v>3.1082515344690646E-2</v>
      </c>
    </row>
    <row r="75" spans="1:16" ht="20.100000000000001" customHeight="1" x14ac:dyDescent="0.25">
      <c r="A75" s="306" t="s">
        <v>203</v>
      </c>
      <c r="B75" s="117">
        <v>758.93000000000006</v>
      </c>
      <c r="C75" s="140">
        <v>1199.6300000000001</v>
      </c>
      <c r="D75" s="247">
        <f t="shared" si="42"/>
        <v>9.0827644213853191E-3</v>
      </c>
      <c r="E75" s="215">
        <f t="shared" si="43"/>
        <v>1.4324299474971915E-2</v>
      </c>
      <c r="F75" s="52">
        <f t="shared" si="38"/>
        <v>0.5806859657675939</v>
      </c>
      <c r="H75" s="19">
        <v>1016.84</v>
      </c>
      <c r="I75" s="140">
        <v>1947.0819999999997</v>
      </c>
      <c r="J75" s="214">
        <f t="shared" si="44"/>
        <v>1.3819954549795047E-2</v>
      </c>
      <c r="K75" s="215">
        <f t="shared" si="45"/>
        <v>2.7142475742311961E-2</v>
      </c>
      <c r="L75" s="52">
        <f t="shared" si="39"/>
        <v>0.9148361590810743</v>
      </c>
      <c r="N75" s="40">
        <f t="shared" si="40"/>
        <v>13.398337132541867</v>
      </c>
      <c r="O75" s="143">
        <f t="shared" si="41"/>
        <v>16.230687795403579</v>
      </c>
      <c r="P75" s="52">
        <f t="shared" si="46"/>
        <v>0.21139568551253288</v>
      </c>
    </row>
    <row r="76" spans="1:16" ht="20.100000000000001" customHeight="1" x14ac:dyDescent="0.25">
      <c r="A76" s="306" t="s">
        <v>174</v>
      </c>
      <c r="B76" s="117">
        <v>2812.7200000000003</v>
      </c>
      <c r="C76" s="140">
        <v>2286.59</v>
      </c>
      <c r="D76" s="247">
        <f t="shared" si="42"/>
        <v>3.3662225954065483E-2</v>
      </c>
      <c r="E76" s="215">
        <f t="shared" si="43"/>
        <v>2.7303251783029791E-2</v>
      </c>
      <c r="F76" s="52">
        <f t="shared" si="38"/>
        <v>-0.18705381267954152</v>
      </c>
      <c r="H76" s="19">
        <v>2253.5959999999995</v>
      </c>
      <c r="I76" s="140">
        <v>1132.6289999999999</v>
      </c>
      <c r="J76" s="214">
        <f t="shared" si="44"/>
        <v>3.0628805213799525E-2</v>
      </c>
      <c r="K76" s="215">
        <f t="shared" si="45"/>
        <v>1.5788937064560742E-2</v>
      </c>
      <c r="L76" s="52">
        <f t="shared" si="39"/>
        <v>-0.49741257971703884</v>
      </c>
      <c r="N76" s="40">
        <f t="shared" si="40"/>
        <v>8.0121590488921726</v>
      </c>
      <c r="O76" s="143">
        <f t="shared" si="41"/>
        <v>4.9533541212023131</v>
      </c>
      <c r="P76" s="52">
        <f t="shared" si="46"/>
        <v>-0.38177037038634365</v>
      </c>
    </row>
    <row r="77" spans="1:16" ht="20.100000000000001" customHeight="1" x14ac:dyDescent="0.25">
      <c r="A77" s="306" t="s">
        <v>179</v>
      </c>
      <c r="B77" s="117">
        <v>940.08000000000015</v>
      </c>
      <c r="C77" s="140">
        <v>904.67000000000007</v>
      </c>
      <c r="D77" s="247">
        <f t="shared" si="42"/>
        <v>1.1250741408635726E-2</v>
      </c>
      <c r="E77" s="215">
        <f t="shared" si="43"/>
        <v>1.0802300714405976E-2</v>
      </c>
      <c r="F77" s="52">
        <f t="shared" si="38"/>
        <v>-3.7667007063228744E-2</v>
      </c>
      <c r="H77" s="19">
        <v>821.61099999999999</v>
      </c>
      <c r="I77" s="140">
        <v>984.52100000000007</v>
      </c>
      <c r="J77" s="214">
        <f t="shared" si="44"/>
        <v>1.1166581446060007E-2</v>
      </c>
      <c r="K77" s="215">
        <f t="shared" si="45"/>
        <v>1.3724299932050484E-2</v>
      </c>
      <c r="L77" s="52">
        <f t="shared" si="39"/>
        <v>0.19828118172711914</v>
      </c>
      <c r="N77" s="40">
        <f t="shared" ref="N77:N78" si="47">(H77/B77)*10</f>
        <v>8.73979874053272</v>
      </c>
      <c r="O77" s="143">
        <f t="shared" ref="O77:O78" si="48">(I77/C77)*10</f>
        <v>10.88265334320802</v>
      </c>
      <c r="P77" s="52">
        <f t="shared" ref="P77:P78" si="49">(O77-N77)/N77</f>
        <v>0.24518351809834532</v>
      </c>
    </row>
    <row r="78" spans="1:16" ht="20.100000000000001" customHeight="1" x14ac:dyDescent="0.25">
      <c r="A78" s="306" t="s">
        <v>207</v>
      </c>
      <c r="B78" s="117">
        <v>670.21000000000015</v>
      </c>
      <c r="C78" s="140">
        <v>927.46</v>
      </c>
      <c r="D78" s="247">
        <f t="shared" si="42"/>
        <v>8.0209762993380881E-3</v>
      </c>
      <c r="E78" s="215">
        <f t="shared" si="43"/>
        <v>1.1074426940854639E-2</v>
      </c>
      <c r="F78" s="52">
        <f t="shared" si="38"/>
        <v>0.38383491741394465</v>
      </c>
      <c r="H78" s="19">
        <v>527.64099999999996</v>
      </c>
      <c r="I78" s="140">
        <v>700.60900000000015</v>
      </c>
      <c r="J78" s="214">
        <f t="shared" si="44"/>
        <v>7.1712114379926112E-3</v>
      </c>
      <c r="K78" s="215">
        <f t="shared" si="45"/>
        <v>9.7665443917336042E-3</v>
      </c>
      <c r="L78" s="52">
        <f t="shared" si="39"/>
        <v>0.32781379763892532</v>
      </c>
      <c r="N78" s="40">
        <f t="shared" si="47"/>
        <v>7.8727712209605922</v>
      </c>
      <c r="O78" s="143">
        <f t="shared" si="48"/>
        <v>7.5540616306902741</v>
      </c>
      <c r="P78" s="52">
        <f t="shared" si="49"/>
        <v>-4.0482516425954379E-2</v>
      </c>
    </row>
    <row r="79" spans="1:16" ht="20.100000000000001" customHeight="1" x14ac:dyDescent="0.25">
      <c r="A79" s="306" t="s">
        <v>183</v>
      </c>
      <c r="B79" s="117">
        <v>971.4</v>
      </c>
      <c r="C79" s="140">
        <v>893.19</v>
      </c>
      <c r="D79" s="247">
        <f t="shared" si="42"/>
        <v>1.1625574636572145E-2</v>
      </c>
      <c r="E79" s="215">
        <f t="shared" si="43"/>
        <v>1.0665222650358998E-2</v>
      </c>
      <c r="F79" s="52">
        <f t="shared" si="38"/>
        <v>-8.0512662137121604E-2</v>
      </c>
      <c r="H79" s="19">
        <v>658.029</v>
      </c>
      <c r="I79" s="140">
        <v>665.45799999999997</v>
      </c>
      <c r="J79" s="214">
        <f t="shared" si="44"/>
        <v>8.9433252748191295E-3</v>
      </c>
      <c r="K79" s="215">
        <f t="shared" si="45"/>
        <v>9.2765366956951145E-3</v>
      </c>
      <c r="L79" s="52">
        <f t="shared" ref="L79:L80" si="50">(I79-H79)/H79</f>
        <v>1.1289775982517448E-2</v>
      </c>
      <c r="N79" s="40">
        <f t="shared" ref="N79:N80" si="51">(H79/B79)*10</f>
        <v>6.7740271772699199</v>
      </c>
      <c r="O79" s="143">
        <f t="shared" ref="O79:O80" si="52">(I79/C79)*10</f>
        <v>7.4503521087338633</v>
      </c>
      <c r="P79" s="52">
        <f t="shared" ref="P79:P80" si="53">(O79-N79)/N79</f>
        <v>9.9840894310748413E-2</v>
      </c>
    </row>
    <row r="80" spans="1:16" ht="20.100000000000001" customHeight="1" x14ac:dyDescent="0.25">
      <c r="A80" s="306" t="s">
        <v>215</v>
      </c>
      <c r="B80" s="117">
        <v>481.97999999999996</v>
      </c>
      <c r="C80" s="140">
        <v>651.74</v>
      </c>
      <c r="D80" s="247">
        <f t="shared" si="42"/>
        <v>5.7682668965771487E-3</v>
      </c>
      <c r="E80" s="215">
        <f t="shared" si="43"/>
        <v>7.7821652841444404E-3</v>
      </c>
      <c r="F80" s="52">
        <f t="shared" si="38"/>
        <v>0.35221378480434884</v>
      </c>
      <c r="H80" s="19">
        <v>412.59700000000004</v>
      </c>
      <c r="I80" s="140">
        <v>552.02700000000004</v>
      </c>
      <c r="J80" s="214">
        <f t="shared" si="44"/>
        <v>5.607639144193567E-3</v>
      </c>
      <c r="K80" s="215">
        <f t="shared" si="45"/>
        <v>7.6952996620590448E-3</v>
      </c>
      <c r="L80" s="52">
        <f t="shared" si="50"/>
        <v>0.33793265583608217</v>
      </c>
      <c r="N80" s="40">
        <f t="shared" si="51"/>
        <v>8.5604589402049882</v>
      </c>
      <c r="O80" s="143">
        <f t="shared" si="52"/>
        <v>8.4700494062049287</v>
      </c>
      <c r="P80" s="52">
        <f t="shared" si="53"/>
        <v>-1.0561295209938187E-2</v>
      </c>
    </row>
    <row r="81" spans="1:16" ht="20.100000000000001" customHeight="1" x14ac:dyDescent="0.25">
      <c r="A81" s="306" t="s">
        <v>185</v>
      </c>
      <c r="B81" s="117">
        <v>1139.7199999999998</v>
      </c>
      <c r="C81" s="140">
        <v>997.64999999999986</v>
      </c>
      <c r="D81" s="247">
        <f t="shared" si="42"/>
        <v>1.3640004040347955E-2</v>
      </c>
      <c r="E81" s="215">
        <f t="shared" si="43"/>
        <v>1.1912537508403197E-2</v>
      </c>
      <c r="F81" s="52">
        <f t="shared" si="38"/>
        <v>-0.12465342364791349</v>
      </c>
      <c r="H81" s="19">
        <v>608.10300000000007</v>
      </c>
      <c r="I81" s="140">
        <v>539.96100000000001</v>
      </c>
      <c r="J81" s="214">
        <f t="shared" si="44"/>
        <v>8.2647769772963477E-3</v>
      </c>
      <c r="K81" s="215">
        <f t="shared" si="45"/>
        <v>7.5270986760159623E-3</v>
      </c>
      <c r="L81" s="52">
        <f t="shared" si="39"/>
        <v>-0.11205667460940012</v>
      </c>
      <c r="N81" s="40">
        <f t="shared" ref="N81" si="54">(H81/B81)*10</f>
        <v>5.3355473274137521</v>
      </c>
      <c r="O81" s="143">
        <f t="shared" ref="O81" si="55">(I81/C81)*10</f>
        <v>5.4123289730867548</v>
      </c>
      <c r="P81" s="52">
        <f t="shared" ref="P81" si="56">(O81-N81)/N81</f>
        <v>1.4390584688191722E-2</v>
      </c>
    </row>
    <row r="82" spans="1:16" ht="20.100000000000001" customHeight="1" x14ac:dyDescent="0.25">
      <c r="A82" s="306" t="s">
        <v>200</v>
      </c>
      <c r="B82" s="117">
        <v>429.93</v>
      </c>
      <c r="C82" s="140">
        <v>529.44999999999993</v>
      </c>
      <c r="D82" s="247">
        <f t="shared" si="42"/>
        <v>5.1453400283111616E-3</v>
      </c>
      <c r="E82" s="215">
        <f t="shared" si="43"/>
        <v>6.3219495653025334E-3</v>
      </c>
      <c r="F82" s="52">
        <f t="shared" si="38"/>
        <v>0.23147954318144798</v>
      </c>
      <c r="H82" s="19">
        <v>485.93399999999997</v>
      </c>
      <c r="I82" s="140">
        <v>518.55400000000009</v>
      </c>
      <c r="J82" s="214">
        <f t="shared" si="44"/>
        <v>6.6043682331537951E-3</v>
      </c>
      <c r="K82" s="215">
        <f t="shared" si="45"/>
        <v>7.2286834175853106E-3</v>
      </c>
      <c r="L82" s="52">
        <f t="shared" si="39"/>
        <v>6.7128457774101258E-2</v>
      </c>
      <c r="N82" s="40">
        <f t="shared" ref="N82" si="57">(H82/B82)*10</f>
        <v>11.302630660805246</v>
      </c>
      <c r="O82" s="143">
        <f t="shared" ref="O82" si="58">(I82/C82)*10</f>
        <v>9.7942015298895111</v>
      </c>
      <c r="P82" s="52">
        <f t="shared" ref="P82" si="59">(O82-N82)/N82</f>
        <v>-0.13345823429819728</v>
      </c>
    </row>
    <row r="83" spans="1:16" ht="20.100000000000001" customHeight="1" x14ac:dyDescent="0.25">
      <c r="A83" s="306" t="s">
        <v>220</v>
      </c>
      <c r="B83" s="117">
        <v>584.62</v>
      </c>
      <c r="C83" s="140">
        <v>439.03</v>
      </c>
      <c r="D83" s="247">
        <f t="shared" si="42"/>
        <v>6.9966475643739017E-3</v>
      </c>
      <c r="E83" s="215">
        <f t="shared" si="43"/>
        <v>5.2422807019638709E-3</v>
      </c>
      <c r="F83" s="52">
        <f t="shared" si="38"/>
        <v>-0.24903356026136642</v>
      </c>
      <c r="H83" s="19">
        <v>633.29499999999996</v>
      </c>
      <c r="I83" s="140">
        <v>482.41100000000006</v>
      </c>
      <c r="J83" s="214">
        <f t="shared" si="44"/>
        <v>8.6071634835494792E-3</v>
      </c>
      <c r="K83" s="215">
        <f t="shared" si="45"/>
        <v>6.7248471637683773E-3</v>
      </c>
      <c r="L83" s="52">
        <f t="shared" si="39"/>
        <v>-0.23825231527171367</v>
      </c>
      <c r="N83" s="40">
        <f t="shared" ref="N83" si="60">(H83/B83)*10</f>
        <v>10.832592111114911</v>
      </c>
      <c r="O83" s="143">
        <f t="shared" ref="O83" si="61">(I83/C83)*10</f>
        <v>10.988110151925838</v>
      </c>
      <c r="P83" s="52">
        <f t="shared" ref="P83" si="62">(O83-N83)/N83</f>
        <v>1.4356493738129007E-2</v>
      </c>
    </row>
    <row r="84" spans="1:16" ht="20.100000000000001" customHeight="1" x14ac:dyDescent="0.25">
      <c r="A84" s="306" t="s">
        <v>187</v>
      </c>
      <c r="B84" s="117">
        <v>415.25000000000006</v>
      </c>
      <c r="C84" s="140">
        <v>498.7</v>
      </c>
      <c r="D84" s="247">
        <f t="shared" si="42"/>
        <v>4.9696519125350877E-3</v>
      </c>
      <c r="E84" s="215">
        <f t="shared" si="43"/>
        <v>5.9547761794624121E-3</v>
      </c>
      <c r="F84" s="52">
        <f t="shared" si="38"/>
        <v>0.20096327513546036</v>
      </c>
      <c r="H84" s="19">
        <v>358.75299999999999</v>
      </c>
      <c r="I84" s="140">
        <v>442.01299999999998</v>
      </c>
      <c r="J84" s="214">
        <f t="shared" si="44"/>
        <v>4.8758409922924177E-3</v>
      </c>
      <c r="K84" s="215">
        <f t="shared" si="45"/>
        <v>6.1616958763352232E-3</v>
      </c>
      <c r="L84" s="52">
        <f t="shared" si="39"/>
        <v>0.23208168294063045</v>
      </c>
      <c r="N84" s="40">
        <f t="shared" ref="N84:N90" si="63">(H84/B84)*10</f>
        <v>8.6394461167971084</v>
      </c>
      <c r="O84" s="143">
        <f t="shared" ref="O84:O90" si="64">(I84/C84)*10</f>
        <v>8.8633045919390412</v>
      </c>
      <c r="P84" s="52">
        <f t="shared" ref="P84:P90" si="65">(O84-N84)/N84</f>
        <v>2.5911206819925578E-2</v>
      </c>
    </row>
    <row r="85" spans="1:16" ht="20.100000000000001" customHeight="1" x14ac:dyDescent="0.25">
      <c r="A85" s="306" t="s">
        <v>230</v>
      </c>
      <c r="B85" s="117">
        <v>424</v>
      </c>
      <c r="C85" s="140">
        <v>438.05999999999995</v>
      </c>
      <c r="D85" s="247">
        <f t="shared" si="42"/>
        <v>5.0743706463934422E-3</v>
      </c>
      <c r="E85" s="215">
        <f t="shared" si="43"/>
        <v>5.2306983219877756E-3</v>
      </c>
      <c r="F85" s="52">
        <f t="shared" si="38"/>
        <v>3.3160377358490437E-2</v>
      </c>
      <c r="H85" s="19">
        <v>281.45299999999997</v>
      </c>
      <c r="I85" s="140">
        <v>439.74900000000002</v>
      </c>
      <c r="J85" s="214">
        <f t="shared" si="44"/>
        <v>3.8252504503200747E-3</v>
      </c>
      <c r="K85" s="215">
        <f t="shared" si="45"/>
        <v>6.1301355388247367E-3</v>
      </c>
      <c r="L85" s="52">
        <f t="shared" si="39"/>
        <v>0.56242427687748953</v>
      </c>
      <c r="N85" s="40">
        <f t="shared" si="63"/>
        <v>6.638042452830188</v>
      </c>
      <c r="O85" s="143">
        <f t="shared" si="64"/>
        <v>10.038556362142174</v>
      </c>
      <c r="P85" s="52">
        <f t="shared" si="65"/>
        <v>0.51227661369688082</v>
      </c>
    </row>
    <row r="86" spans="1:16" ht="20.100000000000001" customHeight="1" x14ac:dyDescent="0.25">
      <c r="A86" s="306" t="s">
        <v>167</v>
      </c>
      <c r="B86" s="117">
        <v>236.59</v>
      </c>
      <c r="C86" s="140">
        <v>595.76</v>
      </c>
      <c r="D86" s="247">
        <f t="shared" si="42"/>
        <v>2.8314748849769446E-3</v>
      </c>
      <c r="E86" s="215">
        <f t="shared" si="43"/>
        <v>7.1137306129467146E-3</v>
      </c>
      <c r="F86" s="52">
        <f t="shared" si="38"/>
        <v>1.5181115009087449</v>
      </c>
      <c r="H86" s="19">
        <v>139.40499999999997</v>
      </c>
      <c r="I86" s="140">
        <v>326.66500000000002</v>
      </c>
      <c r="J86" s="214">
        <f t="shared" si="44"/>
        <v>1.8946646119489575E-3</v>
      </c>
      <c r="K86" s="215">
        <f t="shared" si="45"/>
        <v>4.5537357123954401E-3</v>
      </c>
      <c r="L86" s="52">
        <f t="shared" si="39"/>
        <v>1.3432803701445435</v>
      </c>
      <c r="N86" s="40">
        <f t="shared" si="63"/>
        <v>5.8922608732406259</v>
      </c>
      <c r="O86" s="143">
        <f t="shared" si="64"/>
        <v>5.483164361487848</v>
      </c>
      <c r="P86" s="52">
        <f t="shared" si="65"/>
        <v>-6.9429463588529625E-2</v>
      </c>
    </row>
    <row r="87" spans="1:16" ht="20.100000000000001" customHeight="1" x14ac:dyDescent="0.25">
      <c r="A87" s="306" t="s">
        <v>226</v>
      </c>
      <c r="B87" s="117">
        <v>192.04</v>
      </c>
      <c r="C87" s="140">
        <v>276.13</v>
      </c>
      <c r="D87" s="247">
        <f t="shared" si="42"/>
        <v>2.2983069314466901E-3</v>
      </c>
      <c r="E87" s="215">
        <f t="shared" si="43"/>
        <v>3.2971573018547337E-3</v>
      </c>
      <c r="F87" s="52">
        <f t="shared" si="38"/>
        <v>0.43787752551551762</v>
      </c>
      <c r="H87" s="19">
        <v>185.46300000000002</v>
      </c>
      <c r="I87" s="140">
        <v>272.755</v>
      </c>
      <c r="J87" s="214">
        <f t="shared" si="44"/>
        <v>2.5206426091308751E-3</v>
      </c>
      <c r="K87" s="215">
        <f t="shared" si="45"/>
        <v>3.8022260855445737E-3</v>
      </c>
      <c r="L87" s="52">
        <f t="shared" si="39"/>
        <v>0.47067069981613563</v>
      </c>
      <c r="N87" s="40">
        <f t="shared" si="63"/>
        <v>9.6575192668194134</v>
      </c>
      <c r="O87" s="143">
        <f t="shared" si="64"/>
        <v>9.8777749610690613</v>
      </c>
      <c r="P87" s="52">
        <f t="shared" si="65"/>
        <v>2.2806653361426468E-2</v>
      </c>
    </row>
    <row r="88" spans="1:16" ht="20.100000000000001" customHeight="1" x14ac:dyDescent="0.25">
      <c r="A88" s="306" t="s">
        <v>211</v>
      </c>
      <c r="B88" s="117">
        <v>97.57</v>
      </c>
      <c r="C88" s="140">
        <v>401.78</v>
      </c>
      <c r="D88" s="247">
        <f t="shared" si="42"/>
        <v>1.1677036414353965E-3</v>
      </c>
      <c r="E88" s="215">
        <f t="shared" si="43"/>
        <v>4.7974934296859994E-3</v>
      </c>
      <c r="F88" s="52">
        <f t="shared" si="38"/>
        <v>3.1178640975709748</v>
      </c>
      <c r="H88" s="19">
        <v>82.600000000000009</v>
      </c>
      <c r="I88" s="140">
        <v>266.42900000000003</v>
      </c>
      <c r="J88" s="214">
        <f t="shared" si="44"/>
        <v>1.1226232699471607E-3</v>
      </c>
      <c r="K88" s="215">
        <f t="shared" si="45"/>
        <v>3.7140411495501656E-3</v>
      </c>
      <c r="L88" s="52">
        <f t="shared" si="39"/>
        <v>2.2255326876513317</v>
      </c>
      <c r="N88" s="40">
        <f t="shared" ref="N88:N89" si="66">(H88/B88)*10</f>
        <v>8.4657169211847911</v>
      </c>
      <c r="O88" s="143">
        <f t="shared" ref="O88:O89" si="67">(I88/C88)*10</f>
        <v>6.6312160884065916</v>
      </c>
      <c r="P88" s="52">
        <f t="shared" ref="P88:P89" si="68">(O88-N88)/N88</f>
        <v>-0.21669763469027714</v>
      </c>
    </row>
    <row r="89" spans="1:16" ht="20.100000000000001" customHeight="1" x14ac:dyDescent="0.25">
      <c r="A89" s="306" t="s">
        <v>231</v>
      </c>
      <c r="B89" s="117">
        <v>215.43</v>
      </c>
      <c r="C89" s="140">
        <v>209.57000000000002</v>
      </c>
      <c r="D89" s="247">
        <f t="shared" si="42"/>
        <v>2.5782350668691963E-3</v>
      </c>
      <c r="E89" s="215">
        <f t="shared" si="43"/>
        <v>2.5023911047321792E-3</v>
      </c>
      <c r="F89" s="52">
        <f t="shared" si="38"/>
        <v>-2.7201411131225851E-2</v>
      </c>
      <c r="H89" s="19">
        <v>257.75</v>
      </c>
      <c r="I89" s="140">
        <v>234.81399999999999</v>
      </c>
      <c r="J89" s="214">
        <f t="shared" si="44"/>
        <v>3.5031010633036399E-3</v>
      </c>
      <c r="K89" s="215">
        <f t="shared" si="45"/>
        <v>3.2733255707542066E-3</v>
      </c>
      <c r="L89" s="52">
        <f t="shared" si="39"/>
        <v>-8.8985451018428738E-2</v>
      </c>
      <c r="N89" s="40">
        <f t="shared" si="66"/>
        <v>11.964443206610035</v>
      </c>
      <c r="O89" s="143">
        <f t="shared" si="67"/>
        <v>11.204561721620458</v>
      </c>
      <c r="P89" s="52">
        <f t="shared" si="68"/>
        <v>-6.3511646289545948E-2</v>
      </c>
    </row>
    <row r="90" spans="1:16" ht="20.100000000000001" customHeight="1" x14ac:dyDescent="0.25">
      <c r="A90" s="306" t="s">
        <v>232</v>
      </c>
      <c r="B90" s="117">
        <v>244.55</v>
      </c>
      <c r="C90" s="140">
        <v>488.37</v>
      </c>
      <c r="D90" s="247">
        <f t="shared" si="42"/>
        <v>2.9267390131498027E-3</v>
      </c>
      <c r="E90" s="215">
        <f t="shared" si="43"/>
        <v>5.8314298030159575E-3</v>
      </c>
      <c r="F90" s="52">
        <f t="shared" si="38"/>
        <v>0.9970149253731343</v>
      </c>
      <c r="H90" s="19">
        <v>121.28200000000001</v>
      </c>
      <c r="I90" s="140">
        <v>218.631</v>
      </c>
      <c r="J90" s="214">
        <f t="shared" si="44"/>
        <v>1.6483534555173311E-3</v>
      </c>
      <c r="K90" s="215">
        <f t="shared" si="45"/>
        <v>3.0477332819148898E-3</v>
      </c>
      <c r="L90" s="52">
        <f t="shared" si="39"/>
        <v>0.80266651275539636</v>
      </c>
      <c r="N90" s="40">
        <f t="shared" si="63"/>
        <v>4.9593948067879783</v>
      </c>
      <c r="O90" s="143">
        <f t="shared" si="64"/>
        <v>4.4767491860679405</v>
      </c>
      <c r="P90" s="52">
        <f t="shared" si="65"/>
        <v>-9.7319459233097441E-2</v>
      </c>
    </row>
    <row r="91" spans="1:16" ht="20.100000000000001" customHeight="1" x14ac:dyDescent="0.25">
      <c r="A91" s="306" t="s">
        <v>201</v>
      </c>
      <c r="B91" s="117">
        <v>119.9</v>
      </c>
      <c r="C91" s="140">
        <v>215.68</v>
      </c>
      <c r="D91" s="247">
        <f t="shared" si="42"/>
        <v>1.4349458502419192E-3</v>
      </c>
      <c r="E91" s="215">
        <f t="shared" si="43"/>
        <v>2.5753481579836638E-3</v>
      </c>
      <c r="F91" s="52">
        <f t="shared" si="38"/>
        <v>0.79883236030025018</v>
      </c>
      <c r="H91" s="19">
        <v>133.035</v>
      </c>
      <c r="I91" s="140">
        <v>197.166</v>
      </c>
      <c r="J91" s="214">
        <f t="shared" si="44"/>
        <v>1.8080894275716768E-3</v>
      </c>
      <c r="K91" s="215">
        <f t="shared" si="45"/>
        <v>2.7485094989367067E-3</v>
      </c>
      <c r="L91" s="52">
        <f t="shared" si="39"/>
        <v>0.4820611117375127</v>
      </c>
      <c r="N91" s="40">
        <f t="shared" ref="N91:N94" si="69">(H91/B91)*10</f>
        <v>11.095496246872393</v>
      </c>
      <c r="O91" s="143">
        <f t="shared" ref="O91:O94" si="70">(I91/C91)*10</f>
        <v>9.1415986646884271</v>
      </c>
      <c r="P91" s="52">
        <f t="shared" ref="P91:P94" si="71">(O91-N91)/N91</f>
        <v>-0.17609825993449663</v>
      </c>
    </row>
    <row r="92" spans="1:16" ht="20.100000000000001" customHeight="1" x14ac:dyDescent="0.25">
      <c r="A92" s="306" t="s">
        <v>233</v>
      </c>
      <c r="B92" s="117">
        <v>307.38000000000005</v>
      </c>
      <c r="C92" s="140">
        <v>335.15999999999997</v>
      </c>
      <c r="D92" s="247">
        <f t="shared" si="42"/>
        <v>3.6786793615292842E-3</v>
      </c>
      <c r="E92" s="215">
        <f t="shared" si="43"/>
        <v>4.0020107966886338E-3</v>
      </c>
      <c r="F92" s="52">
        <f t="shared" si="38"/>
        <v>9.0376732383368824E-2</v>
      </c>
      <c r="H92" s="19">
        <v>156.09400000000002</v>
      </c>
      <c r="I92" s="140">
        <v>184.20400000000001</v>
      </c>
      <c r="J92" s="214">
        <f t="shared" si="44"/>
        <v>2.1214861585851343E-3</v>
      </c>
      <c r="K92" s="215">
        <f t="shared" si="45"/>
        <v>2.5678182026421248E-3</v>
      </c>
      <c r="L92" s="52">
        <f t="shared" ref="L92:L94" si="72">(I92-H92)/H92</f>
        <v>0.18008379566158841</v>
      </c>
      <c r="N92" s="40">
        <f t="shared" si="69"/>
        <v>5.0782093825232613</v>
      </c>
      <c r="O92" s="143">
        <f t="shared" si="70"/>
        <v>5.4960019095357451</v>
      </c>
      <c r="P92" s="52">
        <f t="shared" si="71"/>
        <v>8.2271622838223937E-2</v>
      </c>
    </row>
    <row r="93" spans="1:16" ht="20.100000000000001" customHeight="1" x14ac:dyDescent="0.25">
      <c r="A93" s="306" t="s">
        <v>205</v>
      </c>
      <c r="B93" s="117">
        <v>311.45</v>
      </c>
      <c r="C93" s="140">
        <v>189.34</v>
      </c>
      <c r="D93" s="247">
        <f t="shared" si="42"/>
        <v>3.7273885325925416E-3</v>
      </c>
      <c r="E93" s="215">
        <f t="shared" si="43"/>
        <v>2.2608328089420756E-3</v>
      </c>
      <c r="F93" s="52">
        <f t="shared" si="38"/>
        <v>-0.39206935302616791</v>
      </c>
      <c r="H93" s="19">
        <v>226.50300000000001</v>
      </c>
      <c r="I93" s="140">
        <v>136.08700000000002</v>
      </c>
      <c r="J93" s="214">
        <f t="shared" si="44"/>
        <v>3.0784205631094641E-3</v>
      </c>
      <c r="K93" s="215">
        <f t="shared" si="45"/>
        <v>1.8970634499954338E-3</v>
      </c>
      <c r="L93" s="52">
        <f t="shared" si="72"/>
        <v>-0.39918235078564079</v>
      </c>
      <c r="N93" s="40">
        <f t="shared" si="69"/>
        <v>7.2725317065339548</v>
      </c>
      <c r="O93" s="143">
        <f t="shared" si="70"/>
        <v>7.1874405830780619</v>
      </c>
      <c r="P93" s="52">
        <f t="shared" si="71"/>
        <v>-1.1700344101551782E-2</v>
      </c>
    </row>
    <row r="94" spans="1:16" ht="20.100000000000001" customHeight="1" x14ac:dyDescent="0.25">
      <c r="A94" s="306" t="s">
        <v>223</v>
      </c>
      <c r="B94" s="117">
        <v>82.570000000000007</v>
      </c>
      <c r="C94" s="140">
        <v>104.30000000000001</v>
      </c>
      <c r="D94" s="247">
        <f t="shared" si="42"/>
        <v>9.8818581196393048E-4</v>
      </c>
      <c r="E94" s="215">
        <f t="shared" si="43"/>
        <v>1.2454043623780422E-3</v>
      </c>
      <c r="F94" s="52">
        <f t="shared" si="38"/>
        <v>0.26317064309071092</v>
      </c>
      <c r="H94" s="19">
        <v>85.421000000000006</v>
      </c>
      <c r="I94" s="140">
        <v>119.224</v>
      </c>
      <c r="J94" s="214">
        <f t="shared" si="44"/>
        <v>1.1609637087428137E-3</v>
      </c>
      <c r="K94" s="215">
        <f t="shared" ref="K94" si="73">I94/$I$96</f>
        <v>1.6619919078402459E-3</v>
      </c>
      <c r="L94" s="52">
        <f t="shared" si="72"/>
        <v>0.39572236335327371</v>
      </c>
      <c r="N94" s="40">
        <f t="shared" si="69"/>
        <v>10.345282790359695</v>
      </c>
      <c r="O94" s="143">
        <f t="shared" si="70"/>
        <v>11.430872483221474</v>
      </c>
      <c r="P94" s="52">
        <f t="shared" si="71"/>
        <v>0.10493571948302771</v>
      </c>
    </row>
    <row r="95" spans="1:16" ht="20.100000000000001" customHeight="1" thickBot="1" x14ac:dyDescent="0.3">
      <c r="A95" s="307" t="s">
        <v>17</v>
      </c>
      <c r="B95" s="196">
        <f>B96-SUM(B68:B94)</f>
        <v>3051.449999999968</v>
      </c>
      <c r="C95" s="142">
        <f>C96-SUM(C68:C94)</f>
        <v>2133.179999999993</v>
      </c>
      <c r="D95" s="247">
        <f t="shared" si="42"/>
        <v>3.6519312049379971E-2</v>
      </c>
      <c r="E95" s="215">
        <f t="shared" si="43"/>
        <v>2.5471444657119684E-2</v>
      </c>
      <c r="F95" s="52">
        <f>(C95-B95)/B95</f>
        <v>-0.30092906650935936</v>
      </c>
      <c r="H95" s="19">
        <f>H96-SUM(H68:H94)</f>
        <v>2618.0760000000009</v>
      </c>
      <c r="I95" s="142">
        <f>I96-SUM(I68:I94)</f>
        <v>1501.5559999999969</v>
      </c>
      <c r="J95" s="214">
        <f t="shared" si="44"/>
        <v>3.5582482325547019E-2</v>
      </c>
      <c r="K95" s="215">
        <f t="shared" si="45"/>
        <v>2.0931808370537503E-2</v>
      </c>
      <c r="L95" s="52">
        <f>(I95-H95)/H95</f>
        <v>-0.4264658474391132</v>
      </c>
      <c r="N95" s="40">
        <f t="shared" si="40"/>
        <v>8.5797768274100132</v>
      </c>
      <c r="O95" s="143">
        <f t="shared" si="41"/>
        <v>7.0390496816958805</v>
      </c>
      <c r="P95" s="52">
        <f>(O95-N95)/N95</f>
        <v>-0.17957659933437148</v>
      </c>
    </row>
    <row r="96" spans="1:16" ht="26.25" customHeight="1" thickBot="1" x14ac:dyDescent="0.3">
      <c r="A96" s="12" t="s">
        <v>18</v>
      </c>
      <c r="B96" s="17">
        <v>83557.159999999945</v>
      </c>
      <c r="C96" s="145">
        <v>83747.89999999998</v>
      </c>
      <c r="D96" s="255">
        <f>SUM(D68:D95)</f>
        <v>1</v>
      </c>
      <c r="E96" s="244">
        <f>SUM(E68:E95)</f>
        <v>1.0000000000000002</v>
      </c>
      <c r="F96" s="57">
        <f>(C96-B96)/B96</f>
        <v>2.2827487195595741E-3</v>
      </c>
      <c r="G96" s="1"/>
      <c r="H96" s="17">
        <v>73577.665999999983</v>
      </c>
      <c r="I96" s="145">
        <v>71735.607999999993</v>
      </c>
      <c r="J96" s="255">
        <f t="shared" si="44"/>
        <v>1</v>
      </c>
      <c r="K96" s="244">
        <f t="shared" si="45"/>
        <v>1</v>
      </c>
      <c r="L96" s="57">
        <f>(I96-H96)/H96</f>
        <v>-2.5035559024120042E-2</v>
      </c>
      <c r="M96" s="1"/>
      <c r="N96" s="37">
        <f t="shared" si="40"/>
        <v>8.8056685985976575</v>
      </c>
      <c r="O96" s="150">
        <f t="shared" si="41"/>
        <v>8.5656605120844826</v>
      </c>
      <c r="P96" s="57">
        <f>(O96-N96)/N96</f>
        <v>-2.7256088941548087E-2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29 J28:P29 F33:G33 J33:P33 D90:E90 D89:E89 D82:E83 D81:E81 D85:E88 D84:E84 D80:F80 D79:E79 D78:F78 D77:E77 F31:G31 G30 J31:K31 J30:K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P25" sqref="P25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140</v>
      </c>
    </row>
    <row r="2" spans="1:18" ht="15.75" thickBot="1" x14ac:dyDescent="0.3"/>
    <row r="3" spans="1:18" x14ac:dyDescent="0.25">
      <c r="A3" s="350" t="s">
        <v>16</v>
      </c>
      <c r="B3" s="333"/>
      <c r="C3" s="333"/>
      <c r="D3" s="369" t="s">
        <v>1</v>
      </c>
      <c r="E3" s="362"/>
      <c r="F3" s="369" t="s">
        <v>104</v>
      </c>
      <c r="G3" s="362"/>
      <c r="H3" s="130" t="s">
        <v>0</v>
      </c>
      <c r="J3" s="363" t="s">
        <v>19</v>
      </c>
      <c r="K3" s="362"/>
      <c r="L3" s="372" t="s">
        <v>104</v>
      </c>
      <c r="M3" s="373"/>
      <c r="N3" s="130" t="s">
        <v>0</v>
      </c>
      <c r="P3" s="361" t="s">
        <v>22</v>
      </c>
      <c r="Q3" s="362"/>
      <c r="R3" s="130" t="s">
        <v>0</v>
      </c>
    </row>
    <row r="4" spans="1:18" x14ac:dyDescent="0.25">
      <c r="A4" s="368"/>
      <c r="B4" s="334"/>
      <c r="C4" s="334"/>
      <c r="D4" s="370" t="s">
        <v>157</v>
      </c>
      <c r="E4" s="364"/>
      <c r="F4" s="370" t="str">
        <f>D4</f>
        <v>jan-set</v>
      </c>
      <c r="G4" s="364"/>
      <c r="H4" s="131" t="s">
        <v>152</v>
      </c>
      <c r="J4" s="359" t="str">
        <f>D4</f>
        <v>jan-set</v>
      </c>
      <c r="K4" s="364"/>
      <c r="L4" s="365" t="str">
        <f>D4</f>
        <v>jan-set</v>
      </c>
      <c r="M4" s="366"/>
      <c r="N4" s="131" t="str">
        <f>H4</f>
        <v>2025/2024</v>
      </c>
      <c r="P4" s="359" t="str">
        <f>D4</f>
        <v>jan-set</v>
      </c>
      <c r="Q4" s="360"/>
      <c r="R4" s="131" t="str">
        <f>N4</f>
        <v>2025/2024</v>
      </c>
    </row>
    <row r="5" spans="1:18" ht="19.5" customHeight="1" thickBot="1" x14ac:dyDescent="0.3">
      <c r="A5" s="351"/>
      <c r="B5" s="374"/>
      <c r="C5" s="374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9503.2500000000055</v>
      </c>
      <c r="E6" s="147">
        <v>7785.4000000000015</v>
      </c>
      <c r="F6" s="247">
        <f>D6/D8</f>
        <v>0.56382880891850107</v>
      </c>
      <c r="G6" s="246">
        <f>E6/E8</f>
        <v>0.52925936727353307</v>
      </c>
      <c r="H6" s="102">
        <f>(E6-D6)/D6</f>
        <v>-0.18076447531107812</v>
      </c>
      <c r="I6" s="1"/>
      <c r="J6" s="19">
        <v>4632.3060000000005</v>
      </c>
      <c r="K6" s="147">
        <v>4151.1760000000004</v>
      </c>
      <c r="L6" s="247">
        <f>J6/J8</f>
        <v>0.42548888492902559</v>
      </c>
      <c r="M6" s="246">
        <f>K6/K8</f>
        <v>0.40891215361284838</v>
      </c>
      <c r="N6" s="102">
        <f>(K6-J6)/J6</f>
        <v>-0.10386403661588851</v>
      </c>
      <c r="P6" s="27">
        <f t="shared" ref="P6:Q8" si="0">(J6/D6)*10</f>
        <v>4.8744440059979457</v>
      </c>
      <c r="Q6" s="152">
        <f t="shared" si="0"/>
        <v>5.3320009248079732</v>
      </c>
      <c r="R6" s="102">
        <f>(Q6-P6)/P6</f>
        <v>9.3868535210786933E-2</v>
      </c>
    </row>
    <row r="7" spans="1:18" ht="24" customHeight="1" thickBot="1" x14ac:dyDescent="0.3">
      <c r="A7" s="161" t="s">
        <v>21</v>
      </c>
      <c r="B7" s="1"/>
      <c r="C7" s="1"/>
      <c r="D7" s="117">
        <v>7351.6000000000067</v>
      </c>
      <c r="E7" s="140">
        <v>6924.5900000000029</v>
      </c>
      <c r="F7" s="247">
        <f>D7/D8</f>
        <v>0.43617119108149888</v>
      </c>
      <c r="G7" s="215">
        <f>E7/E8</f>
        <v>0.47074063272646688</v>
      </c>
      <c r="H7" s="55">
        <f t="shared" ref="H7:H8" si="1">(E7-D7)/D7</f>
        <v>-5.8083954513303698E-2</v>
      </c>
      <c r="J7" s="19">
        <v>6254.7140000000009</v>
      </c>
      <c r="K7" s="140">
        <v>6000.5789999999979</v>
      </c>
      <c r="L7" s="247">
        <f>J7/J8</f>
        <v>0.57451111507097452</v>
      </c>
      <c r="M7" s="215">
        <f>K7/K8</f>
        <v>0.59108784638715173</v>
      </c>
      <c r="N7" s="55">
        <f t="shared" ref="N7:N8" si="2">(K7-J7)/J7</f>
        <v>-4.0630954508871692E-2</v>
      </c>
      <c r="P7" s="27">
        <f t="shared" si="0"/>
        <v>8.5079628924315731</v>
      </c>
      <c r="Q7" s="152">
        <f t="shared" si="0"/>
        <v>8.6656090829926331</v>
      </c>
      <c r="R7" s="55">
        <f t="shared" ref="R7:R8" si="3">(Q7-P7)/P7</f>
        <v>1.8529252249242564E-2</v>
      </c>
    </row>
    <row r="8" spans="1:18" ht="26.25" customHeight="1" thickBot="1" x14ac:dyDescent="0.3">
      <c r="A8" s="12" t="s">
        <v>12</v>
      </c>
      <c r="B8" s="162"/>
      <c r="C8" s="162"/>
      <c r="D8" s="163">
        <v>16854.850000000013</v>
      </c>
      <c r="E8" s="145">
        <v>14709.990000000005</v>
      </c>
      <c r="F8" s="243">
        <f>SUM(F6:F7)</f>
        <v>1</v>
      </c>
      <c r="G8" s="244">
        <f>SUM(G6:G7)</f>
        <v>1</v>
      </c>
      <c r="H8" s="57">
        <f t="shared" si="1"/>
        <v>-0.12725476643221423</v>
      </c>
      <c r="I8" s="1"/>
      <c r="J8" s="17">
        <v>10887.02</v>
      </c>
      <c r="K8" s="145">
        <v>10151.754999999997</v>
      </c>
      <c r="L8" s="243">
        <f>SUM(L6:L7)</f>
        <v>1</v>
      </c>
      <c r="M8" s="244">
        <f>SUM(M6:M7)</f>
        <v>1</v>
      </c>
      <c r="N8" s="57">
        <f t="shared" si="2"/>
        <v>-6.7535928105211807E-2</v>
      </c>
      <c r="O8" s="1"/>
      <c r="P8" s="29">
        <f t="shared" si="0"/>
        <v>6.459280266510822</v>
      </c>
      <c r="Q8" s="146">
        <f t="shared" si="0"/>
        <v>6.9012657384539313</v>
      </c>
      <c r="R8" s="57">
        <f t="shared" si="3"/>
        <v>6.8426427358269953E-2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8F4083F-29DC-49BF-80EF-785BB9A8D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" id="{F90FDC5F-EFFB-42DB-BF02-425FA3AD96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33AD0CCE-9156-45C4-A5CB-89D9D76D4C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topLeftCell="A61" zoomScaleNormal="100" workbookViewId="0">
      <selection activeCell="N82" sqref="N82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141</v>
      </c>
    </row>
    <row r="3" spans="1:16" ht="8.25" customHeight="1" thickBot="1" x14ac:dyDescent="0.3"/>
    <row r="4" spans="1:16" x14ac:dyDescent="0.25">
      <c r="A4" s="375" t="s">
        <v>3</v>
      </c>
      <c r="B4" s="369" t="s">
        <v>1</v>
      </c>
      <c r="C4" s="362"/>
      <c r="D4" s="369" t="s">
        <v>104</v>
      </c>
      <c r="E4" s="362"/>
      <c r="F4" s="130" t="s">
        <v>0</v>
      </c>
      <c r="H4" s="378" t="s">
        <v>19</v>
      </c>
      <c r="I4" s="379"/>
      <c r="J4" s="369" t="s">
        <v>104</v>
      </c>
      <c r="K4" s="367"/>
      <c r="L4" s="130" t="s">
        <v>0</v>
      </c>
      <c r="N4" s="361" t="s">
        <v>22</v>
      </c>
      <c r="O4" s="362"/>
      <c r="P4" s="130" t="s">
        <v>0</v>
      </c>
    </row>
    <row r="5" spans="1:16" x14ac:dyDescent="0.25">
      <c r="A5" s="376"/>
      <c r="B5" s="370" t="s">
        <v>157</v>
      </c>
      <c r="C5" s="364"/>
      <c r="D5" s="370" t="str">
        <f>B5</f>
        <v>jan-set</v>
      </c>
      <c r="E5" s="364"/>
      <c r="F5" s="131" t="s">
        <v>152</v>
      </c>
      <c r="H5" s="359" t="str">
        <f>B5</f>
        <v>jan-set</v>
      </c>
      <c r="I5" s="364"/>
      <c r="J5" s="370" t="str">
        <f>B5</f>
        <v>jan-set</v>
      </c>
      <c r="K5" s="360"/>
      <c r="L5" s="131" t="str">
        <f>F5</f>
        <v>2025/2024</v>
      </c>
      <c r="N5" s="359" t="str">
        <f>B5</f>
        <v>jan-set</v>
      </c>
      <c r="O5" s="360"/>
      <c r="P5" s="131" t="str">
        <f>L5</f>
        <v>2025/2024</v>
      </c>
    </row>
    <row r="6" spans="1:16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164</v>
      </c>
      <c r="B7" s="39">
        <v>1604.92</v>
      </c>
      <c r="C7" s="147">
        <v>1452.9700000000003</v>
      </c>
      <c r="D7" s="247">
        <f>B7/$B$33</f>
        <v>9.5220070187512801E-2</v>
      </c>
      <c r="E7" s="246">
        <f t="shared" ref="E7:E32" si="0">C7/$C$33</f>
        <v>9.8774370342875811E-2</v>
      </c>
      <c r="F7" s="52">
        <f>(C7-B7)/B7</f>
        <v>-9.4677616329785788E-2</v>
      </c>
      <c r="H7" s="39">
        <v>2087.9279999999999</v>
      </c>
      <c r="I7" s="147">
        <v>1633.7090000000001</v>
      </c>
      <c r="J7" s="247">
        <f>H7/$H$33</f>
        <v>0.19178140574739461</v>
      </c>
      <c r="K7" s="246">
        <f>I7/$I$33</f>
        <v>0.16092872611681427</v>
      </c>
      <c r="L7" s="52">
        <f>(I7-H7)/H7</f>
        <v>-0.21754533681238042</v>
      </c>
      <c r="N7" s="27">
        <f t="shared" ref="N7:N33" si="1">(H7/B7)*10</f>
        <v>13.009545647135059</v>
      </c>
      <c r="O7" s="151">
        <f t="shared" ref="O7:O32" si="2">(I7/C7)*10</f>
        <v>11.243927954465679</v>
      </c>
      <c r="P7" s="61">
        <f>(O7-N7)/N7</f>
        <v>-0.13571709116975977</v>
      </c>
    </row>
    <row r="8" spans="1:16" ht="20.100000000000001" customHeight="1" x14ac:dyDescent="0.25">
      <c r="A8" s="8" t="s">
        <v>163</v>
      </c>
      <c r="B8" s="19">
        <v>4836.5</v>
      </c>
      <c r="C8" s="140">
        <v>3493.6300000000006</v>
      </c>
      <c r="D8" s="247">
        <f t="shared" ref="D8:D32" si="3">B8/$B$33</f>
        <v>0.28695004701910726</v>
      </c>
      <c r="E8" s="215">
        <f t="shared" si="0"/>
        <v>0.23750050135996009</v>
      </c>
      <c r="F8" s="52">
        <f t="shared" ref="F8:F32" si="4">(C8-B8)/B8</f>
        <v>-0.27765326165615617</v>
      </c>
      <c r="H8" s="19">
        <v>1774.4189999999996</v>
      </c>
      <c r="I8" s="140">
        <v>1303.077</v>
      </c>
      <c r="J8" s="247">
        <f t="shared" ref="J8:J32" si="5">H8/$H$33</f>
        <v>0.16298482045591905</v>
      </c>
      <c r="K8" s="215">
        <f t="shared" ref="K8:K32" si="6">I8/$I$33</f>
        <v>0.12835977621603356</v>
      </c>
      <c r="L8" s="52">
        <f t="shared" ref="L8:L33" si="7">(I8-H8)/H8</f>
        <v>-0.26563173635990134</v>
      </c>
      <c r="N8" s="27">
        <f t="shared" si="1"/>
        <v>3.6688080223301966</v>
      </c>
      <c r="O8" s="152">
        <f t="shared" si="2"/>
        <v>3.7298654980636181</v>
      </c>
      <c r="P8" s="52">
        <f t="shared" ref="P8:P69" si="8">(O8-N8)/N8</f>
        <v>1.6642319620376753E-2</v>
      </c>
    </row>
    <row r="9" spans="1:16" ht="20.100000000000001" customHeight="1" x14ac:dyDescent="0.25">
      <c r="A9" s="8" t="s">
        <v>166</v>
      </c>
      <c r="B9" s="19">
        <v>1122.0699999999997</v>
      </c>
      <c r="C9" s="140">
        <v>1251.8999999999999</v>
      </c>
      <c r="D9" s="247">
        <f t="shared" si="3"/>
        <v>6.6572529568640473E-2</v>
      </c>
      <c r="E9" s="215">
        <f t="shared" si="0"/>
        <v>8.5105428351752749E-2</v>
      </c>
      <c r="F9" s="52">
        <f t="shared" si="4"/>
        <v>0.11570579375618294</v>
      </c>
      <c r="H9" s="19">
        <v>911.077</v>
      </c>
      <c r="I9" s="140">
        <v>1230.2760000000001</v>
      </c>
      <c r="J9" s="247">
        <f t="shared" si="5"/>
        <v>8.3684699761734621E-2</v>
      </c>
      <c r="K9" s="215">
        <f t="shared" si="6"/>
        <v>0.12118850385967746</v>
      </c>
      <c r="L9" s="52">
        <f t="shared" si="7"/>
        <v>0.35035348274624434</v>
      </c>
      <c r="N9" s="27">
        <f t="shared" si="1"/>
        <v>8.1196092935378381</v>
      </c>
      <c r="O9" s="152">
        <f t="shared" si="2"/>
        <v>9.8272705487658776</v>
      </c>
      <c r="P9" s="52">
        <f t="shared" si="8"/>
        <v>0.21031322979876846</v>
      </c>
    </row>
    <row r="10" spans="1:16" ht="20.100000000000001" customHeight="1" x14ac:dyDescent="0.25">
      <c r="A10" s="8" t="s">
        <v>183</v>
      </c>
      <c r="B10" s="19">
        <v>1583.52</v>
      </c>
      <c r="C10" s="140">
        <v>1799.66</v>
      </c>
      <c r="D10" s="247">
        <f t="shared" si="3"/>
        <v>9.3950405966235245E-2</v>
      </c>
      <c r="E10" s="215">
        <f t="shared" si="0"/>
        <v>0.12234270723501507</v>
      </c>
      <c r="F10" s="52">
        <f t="shared" si="4"/>
        <v>0.13649338183287871</v>
      </c>
      <c r="H10" s="19">
        <v>924.62099999999998</v>
      </c>
      <c r="I10" s="140">
        <v>1109.413</v>
      </c>
      <c r="J10" s="247">
        <f t="shared" si="5"/>
        <v>8.4928750016074195E-2</v>
      </c>
      <c r="K10" s="215">
        <f t="shared" si="6"/>
        <v>0.10928287768962114</v>
      </c>
      <c r="L10" s="52">
        <f t="shared" si="7"/>
        <v>0.19985702249894827</v>
      </c>
      <c r="N10" s="27">
        <f t="shared" si="1"/>
        <v>5.839023188845105</v>
      </c>
      <c r="O10" s="152">
        <f t="shared" si="2"/>
        <v>6.1645699743284847</v>
      </c>
      <c r="P10" s="52">
        <f t="shared" si="8"/>
        <v>5.5753638058041247E-2</v>
      </c>
    </row>
    <row r="11" spans="1:16" ht="20.100000000000001" customHeight="1" x14ac:dyDescent="0.25">
      <c r="A11" s="8" t="s">
        <v>170</v>
      </c>
      <c r="B11" s="19">
        <v>1397.41</v>
      </c>
      <c r="C11" s="140">
        <v>1169.5</v>
      </c>
      <c r="D11" s="247">
        <f t="shared" si="3"/>
        <v>8.2908480348386382E-2</v>
      </c>
      <c r="E11" s="215">
        <f t="shared" si="0"/>
        <v>7.9503793000539058E-2</v>
      </c>
      <c r="F11" s="52">
        <f t="shared" si="4"/>
        <v>-0.16309458211977879</v>
      </c>
      <c r="H11" s="19">
        <v>720.15399999999988</v>
      </c>
      <c r="I11" s="140">
        <v>572.35199999999998</v>
      </c>
      <c r="J11" s="247">
        <f t="shared" si="5"/>
        <v>6.6147944984026846E-2</v>
      </c>
      <c r="K11" s="215">
        <f t="shared" si="6"/>
        <v>5.63796112100814E-2</v>
      </c>
      <c r="L11" s="52">
        <f t="shared" si="7"/>
        <v>-0.20523665771487756</v>
      </c>
      <c r="N11" s="27">
        <f t="shared" si="1"/>
        <v>5.1534911013947218</v>
      </c>
      <c r="O11" s="152">
        <f t="shared" si="2"/>
        <v>4.8939888841385208</v>
      </c>
      <c r="P11" s="52">
        <f t="shared" si="8"/>
        <v>-5.0354645453054188E-2</v>
      </c>
    </row>
    <row r="12" spans="1:16" ht="20.100000000000001" customHeight="1" x14ac:dyDescent="0.25">
      <c r="A12" s="8" t="s">
        <v>171</v>
      </c>
      <c r="B12" s="19">
        <v>1017.15</v>
      </c>
      <c r="C12" s="140">
        <v>771</v>
      </c>
      <c r="D12" s="247">
        <f t="shared" si="3"/>
        <v>6.0347615078152582E-2</v>
      </c>
      <c r="E12" s="215">
        <f t="shared" si="0"/>
        <v>5.2413359900312623E-2</v>
      </c>
      <c r="F12" s="52">
        <f t="shared" si="4"/>
        <v>-0.24199970505825097</v>
      </c>
      <c r="H12" s="19">
        <v>642.97400000000005</v>
      </c>
      <c r="I12" s="140">
        <v>547.09900000000005</v>
      </c>
      <c r="J12" s="247">
        <f t="shared" si="5"/>
        <v>5.9058769066282615E-2</v>
      </c>
      <c r="K12" s="215">
        <f t="shared" si="6"/>
        <v>5.3892061027871536E-2</v>
      </c>
      <c r="L12" s="52">
        <f t="shared" si="7"/>
        <v>-0.149111783680211</v>
      </c>
      <c r="N12" s="27">
        <f t="shared" si="1"/>
        <v>6.3213292041488476</v>
      </c>
      <c r="O12" s="152">
        <f t="shared" si="2"/>
        <v>7.0959662775616081</v>
      </c>
      <c r="P12" s="52">
        <f t="shared" si="8"/>
        <v>0.12254338421488106</v>
      </c>
    </row>
    <row r="13" spans="1:16" ht="20.100000000000001" customHeight="1" x14ac:dyDescent="0.25">
      <c r="A13" s="8" t="s">
        <v>176</v>
      </c>
      <c r="B13" s="19">
        <v>654.83000000000004</v>
      </c>
      <c r="C13" s="140">
        <v>706.36</v>
      </c>
      <c r="D13" s="247">
        <f t="shared" si="3"/>
        <v>3.8851131870055212E-2</v>
      </c>
      <c r="E13" s="215">
        <f t="shared" si="0"/>
        <v>4.8019067314117807E-2</v>
      </c>
      <c r="F13" s="52">
        <f t="shared" si="4"/>
        <v>7.8692179649680019E-2</v>
      </c>
      <c r="H13" s="19">
        <v>321.83499999999998</v>
      </c>
      <c r="I13" s="140">
        <v>454.19500000000005</v>
      </c>
      <c r="J13" s="247">
        <f t="shared" si="5"/>
        <v>2.9561349202995864E-2</v>
      </c>
      <c r="K13" s="215">
        <f t="shared" si="6"/>
        <v>4.4740539936198226E-2</v>
      </c>
      <c r="L13" s="52">
        <f t="shared" si="7"/>
        <v>0.4112666428449363</v>
      </c>
      <c r="N13" s="27">
        <f t="shared" si="1"/>
        <v>4.9147870439656085</v>
      </c>
      <c r="O13" s="152">
        <f t="shared" si="2"/>
        <v>6.4300781471204491</v>
      </c>
      <c r="P13" s="52">
        <f t="shared" si="8"/>
        <v>0.30831266738511487</v>
      </c>
    </row>
    <row r="14" spans="1:16" ht="20.100000000000001" customHeight="1" x14ac:dyDescent="0.25">
      <c r="A14" s="8" t="s">
        <v>178</v>
      </c>
      <c r="B14" s="19">
        <v>164.97</v>
      </c>
      <c r="C14" s="140">
        <v>133.89000000000001</v>
      </c>
      <c r="D14" s="247">
        <f t="shared" si="3"/>
        <v>9.787687223558798E-3</v>
      </c>
      <c r="E14" s="215">
        <f t="shared" si="0"/>
        <v>9.1019776356068196E-3</v>
      </c>
      <c r="F14" s="52">
        <f t="shared" si="4"/>
        <v>-0.18839789052555</v>
      </c>
      <c r="H14" s="19">
        <v>408.27699999999999</v>
      </c>
      <c r="I14" s="140">
        <v>329.03200000000004</v>
      </c>
      <c r="J14" s="247">
        <f t="shared" si="5"/>
        <v>3.7501262971869259E-2</v>
      </c>
      <c r="K14" s="215">
        <f t="shared" si="6"/>
        <v>3.2411341684270359E-2</v>
      </c>
      <c r="L14" s="52">
        <f t="shared" si="7"/>
        <v>-0.19409616510359376</v>
      </c>
      <c r="N14" s="27">
        <f t="shared" si="1"/>
        <v>24.748560344305023</v>
      </c>
      <c r="O14" s="152">
        <f t="shared" si="2"/>
        <v>24.574800209126899</v>
      </c>
      <c r="P14" s="52">
        <f t="shared" si="8"/>
        <v>-7.0210199203813058E-3</v>
      </c>
    </row>
    <row r="15" spans="1:16" ht="20.100000000000001" customHeight="1" x14ac:dyDescent="0.25">
      <c r="A15" s="8" t="s">
        <v>187</v>
      </c>
      <c r="B15" s="19">
        <v>204.03000000000003</v>
      </c>
      <c r="C15" s="140">
        <v>243.25</v>
      </c>
      <c r="D15" s="247">
        <f t="shared" si="3"/>
        <v>1.2105121077909328E-2</v>
      </c>
      <c r="E15" s="215">
        <f t="shared" si="0"/>
        <v>1.6536381058042861E-2</v>
      </c>
      <c r="F15" s="52">
        <f t="shared" si="4"/>
        <v>0.19222663333823439</v>
      </c>
      <c r="H15" s="19">
        <v>172.75800000000001</v>
      </c>
      <c r="I15" s="140">
        <v>289.99299999999999</v>
      </c>
      <c r="J15" s="247">
        <f t="shared" si="5"/>
        <v>1.5868254122799446E-2</v>
      </c>
      <c r="K15" s="215">
        <f t="shared" si="6"/>
        <v>2.8565799706553197E-2</v>
      </c>
      <c r="L15" s="52">
        <f t="shared" si="7"/>
        <v>0.67860822653654229</v>
      </c>
      <c r="N15" s="27">
        <f t="shared" si="1"/>
        <v>8.4672842229083951</v>
      </c>
      <c r="O15" s="152">
        <f t="shared" si="2"/>
        <v>11.921603288797533</v>
      </c>
      <c r="P15" s="52">
        <f t="shared" si="8"/>
        <v>0.40796068431757765</v>
      </c>
    </row>
    <row r="16" spans="1:16" ht="20.100000000000001" customHeight="1" x14ac:dyDescent="0.25">
      <c r="A16" s="8" t="s">
        <v>169</v>
      </c>
      <c r="B16" s="19">
        <v>454.82</v>
      </c>
      <c r="C16" s="140">
        <v>403.06999999999994</v>
      </c>
      <c r="D16" s="247">
        <f t="shared" si="3"/>
        <v>2.698451780941391E-2</v>
      </c>
      <c r="E16" s="215">
        <f t="shared" si="0"/>
        <v>2.7401106322981851E-2</v>
      </c>
      <c r="F16" s="52">
        <f t="shared" si="4"/>
        <v>-0.11378127610923015</v>
      </c>
      <c r="H16" s="19">
        <v>294.387</v>
      </c>
      <c r="I16" s="140">
        <v>286.07900000000001</v>
      </c>
      <c r="J16" s="247">
        <f t="shared" si="5"/>
        <v>2.7040181794467176E-2</v>
      </c>
      <c r="K16" s="215">
        <f t="shared" si="6"/>
        <v>2.8180250606914762E-2</v>
      </c>
      <c r="L16" s="52">
        <f t="shared" si="7"/>
        <v>-2.8221354883197942E-2</v>
      </c>
      <c r="N16" s="27">
        <f t="shared" si="1"/>
        <v>6.4726045468537006</v>
      </c>
      <c r="O16" s="152">
        <f t="shared" si="2"/>
        <v>7.0975016746470851</v>
      </c>
      <c r="P16" s="52">
        <f t="shared" si="8"/>
        <v>9.6544926122073035E-2</v>
      </c>
    </row>
    <row r="17" spans="1:16" ht="20.100000000000001" customHeight="1" x14ac:dyDescent="0.25">
      <c r="A17" s="8" t="s">
        <v>168</v>
      </c>
      <c r="B17" s="19">
        <v>379.91999999999996</v>
      </c>
      <c r="C17" s="140">
        <v>324.69000000000005</v>
      </c>
      <c r="D17" s="247">
        <f t="shared" si="3"/>
        <v>2.2540693034942463E-2</v>
      </c>
      <c r="E17" s="215">
        <f t="shared" si="0"/>
        <v>2.2072754638174461E-2</v>
      </c>
      <c r="F17" s="52">
        <f t="shared" si="4"/>
        <v>-0.14537271004421959</v>
      </c>
      <c r="H17" s="19">
        <v>307.02600000000001</v>
      </c>
      <c r="I17" s="140">
        <v>278.947</v>
      </c>
      <c r="J17" s="247">
        <f t="shared" si="5"/>
        <v>2.8201105536684975E-2</v>
      </c>
      <c r="K17" s="215">
        <f t="shared" si="6"/>
        <v>2.7477711981819891E-2</v>
      </c>
      <c r="L17" s="52">
        <f t="shared" si="7"/>
        <v>-9.1454795359350693E-2</v>
      </c>
      <c r="N17" s="27">
        <f t="shared" si="1"/>
        <v>8.0813329121920425</v>
      </c>
      <c r="O17" s="152">
        <f t="shared" si="2"/>
        <v>8.5911792786966004</v>
      </c>
      <c r="P17" s="52">
        <f t="shared" si="8"/>
        <v>6.3089390332548886E-2</v>
      </c>
    </row>
    <row r="18" spans="1:16" ht="20.100000000000001" customHeight="1" x14ac:dyDescent="0.25">
      <c r="A18" s="8" t="s">
        <v>175</v>
      </c>
      <c r="B18" s="19">
        <v>453.86</v>
      </c>
      <c r="C18" s="140">
        <v>524.86</v>
      </c>
      <c r="D18" s="247">
        <f t="shared" si="3"/>
        <v>2.6927560909767816E-2</v>
      </c>
      <c r="E18" s="215">
        <f t="shared" si="0"/>
        <v>3.568051371890802E-2</v>
      </c>
      <c r="F18" s="52">
        <f t="shared" si="4"/>
        <v>0.15643590534526064</v>
      </c>
      <c r="H18" s="19">
        <v>217.87600000000003</v>
      </c>
      <c r="I18" s="140">
        <v>239.512</v>
      </c>
      <c r="J18" s="247">
        <f t="shared" si="5"/>
        <v>2.0012455198943336E-2</v>
      </c>
      <c r="K18" s="215">
        <f t="shared" si="6"/>
        <v>2.3593161970516426E-2</v>
      </c>
      <c r="L18" s="52">
        <f t="shared" si="7"/>
        <v>9.9304191374910339E-2</v>
      </c>
      <c r="N18" s="27">
        <f t="shared" ref="N18" si="9">(H18/B18)*10</f>
        <v>4.8005111708456365</v>
      </c>
      <c r="O18" s="152">
        <f t="shared" ref="O18" si="10">(I18/C18)*10</f>
        <v>4.5633502267271266</v>
      </c>
      <c r="P18" s="52">
        <f t="shared" ref="P18" si="11">(O18-N18)/N18</f>
        <v>-4.940326887662104E-2</v>
      </c>
    </row>
    <row r="19" spans="1:16" ht="20.100000000000001" customHeight="1" x14ac:dyDescent="0.25">
      <c r="A19" s="8" t="s">
        <v>177</v>
      </c>
      <c r="B19" s="19">
        <v>305.45999999999998</v>
      </c>
      <c r="C19" s="140">
        <v>298.74999999999994</v>
      </c>
      <c r="D19" s="247">
        <f t="shared" si="3"/>
        <v>1.812297350614215E-2</v>
      </c>
      <c r="E19" s="215">
        <f t="shared" si="0"/>
        <v>2.0309327198726839E-2</v>
      </c>
      <c r="F19" s="52">
        <f t="shared" si="4"/>
        <v>-2.1966869639232754E-2</v>
      </c>
      <c r="H19" s="19">
        <v>195.15900000000002</v>
      </c>
      <c r="I19" s="140">
        <v>187.74</v>
      </c>
      <c r="J19" s="247">
        <f t="shared" si="5"/>
        <v>1.7925841965937422E-2</v>
      </c>
      <c r="K19" s="215">
        <f t="shared" si="6"/>
        <v>1.8493354104782866E-2</v>
      </c>
      <c r="L19" s="52">
        <f t="shared" si="7"/>
        <v>-3.8015156872088965E-2</v>
      </c>
      <c r="N19" s="27">
        <f t="shared" ref="N19:N26" si="12">(H19/B19)*10</f>
        <v>6.389019838931449</v>
      </c>
      <c r="O19" s="152">
        <f t="shared" ref="O19:O26" si="13">(I19/C19)*10</f>
        <v>6.284184100418412</v>
      </c>
      <c r="P19" s="52">
        <f t="shared" ref="P19:P26" si="14">(O19-N19)/N19</f>
        <v>-1.6408735792964844E-2</v>
      </c>
    </row>
    <row r="20" spans="1:16" ht="20.100000000000001" customHeight="1" x14ac:dyDescent="0.25">
      <c r="A20" s="8" t="s">
        <v>173</v>
      </c>
      <c r="B20" s="19">
        <v>92.39</v>
      </c>
      <c r="C20" s="140">
        <v>93.53</v>
      </c>
      <c r="D20" s="247">
        <f t="shared" si="3"/>
        <v>5.4815082898987538E-3</v>
      </c>
      <c r="E20" s="215">
        <f t="shared" si="0"/>
        <v>6.3582640096968091E-3</v>
      </c>
      <c r="F20" s="52">
        <f t="shared" si="4"/>
        <v>1.233899772702674E-2</v>
      </c>
      <c r="H20" s="19">
        <v>112.35299999999999</v>
      </c>
      <c r="I20" s="140">
        <v>164.77500000000001</v>
      </c>
      <c r="J20" s="247">
        <f t="shared" si="5"/>
        <v>1.0319903885544438E-2</v>
      </c>
      <c r="K20" s="215">
        <f t="shared" si="6"/>
        <v>1.6231183672182788E-2</v>
      </c>
      <c r="L20" s="52">
        <f t="shared" si="7"/>
        <v>0.46658300178900441</v>
      </c>
      <c r="N20" s="27">
        <f t="shared" si="12"/>
        <v>12.160731680917847</v>
      </c>
      <c r="O20" s="152">
        <f t="shared" si="13"/>
        <v>17.617342029295415</v>
      </c>
      <c r="P20" s="52">
        <f t="shared" si="14"/>
        <v>0.44870740441875478</v>
      </c>
    </row>
    <row r="21" spans="1:16" ht="20.100000000000001" customHeight="1" x14ac:dyDescent="0.25">
      <c r="A21" s="8" t="s">
        <v>185</v>
      </c>
      <c r="B21" s="19">
        <v>734.08</v>
      </c>
      <c r="C21" s="140">
        <v>331.65000000000003</v>
      </c>
      <c r="D21" s="247">
        <f t="shared" si="3"/>
        <v>4.3553042596048031E-2</v>
      </c>
      <c r="E21" s="215">
        <f t="shared" si="0"/>
        <v>2.2545902478519696E-2</v>
      </c>
      <c r="F21" s="52">
        <f t="shared" si="4"/>
        <v>-0.54821000435919787</v>
      </c>
      <c r="H21" s="19">
        <v>299.08</v>
      </c>
      <c r="I21" s="140">
        <v>160.35599999999999</v>
      </c>
      <c r="J21" s="247">
        <f t="shared" si="5"/>
        <v>2.7471245575005836E-2</v>
      </c>
      <c r="K21" s="215">
        <f t="shared" si="6"/>
        <v>1.5795889479208274E-2</v>
      </c>
      <c r="L21" s="52">
        <f t="shared" si="7"/>
        <v>-0.46383576300655344</v>
      </c>
      <c r="N21" s="27">
        <f t="shared" si="12"/>
        <v>4.0742153443766345</v>
      </c>
      <c r="O21" s="152">
        <f t="shared" si="13"/>
        <v>4.8350972410673894</v>
      </c>
      <c r="P21" s="52">
        <f t="shared" si="14"/>
        <v>0.18675544427001117</v>
      </c>
    </row>
    <row r="22" spans="1:16" ht="20.100000000000001" customHeight="1" x14ac:dyDescent="0.25">
      <c r="A22" s="8" t="s">
        <v>174</v>
      </c>
      <c r="B22" s="19">
        <v>390.09000000000003</v>
      </c>
      <c r="C22" s="140">
        <v>239.13</v>
      </c>
      <c r="D22" s="247">
        <f t="shared" si="3"/>
        <v>2.3144080190568298E-2</v>
      </c>
      <c r="E22" s="215">
        <f t="shared" si="0"/>
        <v>1.6256299290482175E-2</v>
      </c>
      <c r="F22" s="52">
        <f t="shared" si="4"/>
        <v>-0.38698761824194422</v>
      </c>
      <c r="H22" s="19">
        <v>300.99299999999994</v>
      </c>
      <c r="I22" s="140">
        <v>149.60699999999997</v>
      </c>
      <c r="J22" s="247">
        <f t="shared" si="5"/>
        <v>2.7646959406706334E-2</v>
      </c>
      <c r="K22" s="215">
        <f t="shared" si="6"/>
        <v>1.4737057779664694E-2</v>
      </c>
      <c r="L22" s="52">
        <f t="shared" ref="L22" si="15">(I22-H22)/H22</f>
        <v>-0.50295521822766642</v>
      </c>
      <c r="N22" s="27">
        <f t="shared" ref="N22" si="16">(H22/B22)*10</f>
        <v>7.7159886180112256</v>
      </c>
      <c r="O22" s="152">
        <f t="shared" ref="O22" si="17">(I22/C22)*10</f>
        <v>6.2563041023710939</v>
      </c>
      <c r="P22" s="52">
        <f t="shared" ref="P22" si="18">(O22-N22)/N22</f>
        <v>-0.1891766030127143</v>
      </c>
    </row>
    <row r="23" spans="1:16" ht="20.100000000000001" customHeight="1" x14ac:dyDescent="0.25">
      <c r="A23" s="8" t="s">
        <v>172</v>
      </c>
      <c r="B23" s="19">
        <v>165.10999999999999</v>
      </c>
      <c r="C23" s="140">
        <v>204.2</v>
      </c>
      <c r="D23" s="247">
        <f t="shared" si="3"/>
        <v>9.7959934380905198E-3</v>
      </c>
      <c r="E23" s="215">
        <f t="shared" si="0"/>
        <v>1.3881722557255302E-2</v>
      </c>
      <c r="F23" s="52">
        <f t="shared" si="4"/>
        <v>0.23675125673793232</v>
      </c>
      <c r="H23" s="19">
        <v>118.706</v>
      </c>
      <c r="I23" s="140">
        <v>146.73500000000001</v>
      </c>
      <c r="J23" s="247">
        <f t="shared" si="5"/>
        <v>1.0903442815389337E-2</v>
      </c>
      <c r="K23" s="215">
        <f t="shared" si="6"/>
        <v>1.4454151031028624E-2</v>
      </c>
      <c r="L23" s="52">
        <f t="shared" si="7"/>
        <v>0.23612117331895616</v>
      </c>
      <c r="N23" s="27">
        <f t="shared" si="12"/>
        <v>7.1895100236206178</v>
      </c>
      <c r="O23" s="152">
        <f t="shared" si="13"/>
        <v>7.1858472086190019</v>
      </c>
      <c r="P23" s="52">
        <f t="shared" si="14"/>
        <v>-5.0946656859534093E-4</v>
      </c>
    </row>
    <row r="24" spans="1:16" ht="20.100000000000001" customHeight="1" x14ac:dyDescent="0.25">
      <c r="A24" s="8" t="s">
        <v>179</v>
      </c>
      <c r="B24" s="19">
        <v>102.22</v>
      </c>
      <c r="C24" s="140">
        <v>135.32999999999998</v>
      </c>
      <c r="D24" s="247">
        <f t="shared" si="3"/>
        <v>6.0647232102332572E-3</v>
      </c>
      <c r="E24" s="215">
        <f t="shared" si="0"/>
        <v>9.19987029222997E-3</v>
      </c>
      <c r="F24" s="52">
        <f t="shared" si="4"/>
        <v>0.32390921541772633</v>
      </c>
      <c r="H24" s="19">
        <v>87.907000000000011</v>
      </c>
      <c r="I24" s="140">
        <v>127.17800000000001</v>
      </c>
      <c r="J24" s="247">
        <f t="shared" si="5"/>
        <v>8.0744776807611281E-3</v>
      </c>
      <c r="K24" s="215">
        <f t="shared" si="6"/>
        <v>1.2527686099595587E-2</v>
      </c>
      <c r="L24" s="52">
        <f t="shared" si="7"/>
        <v>0.4467334797001376</v>
      </c>
      <c r="N24" s="27">
        <f t="shared" si="12"/>
        <v>8.5997847779299565</v>
      </c>
      <c r="O24" s="152">
        <f t="shared" si="13"/>
        <v>9.3976206310500281</v>
      </c>
      <c r="P24" s="52">
        <f t="shared" si="14"/>
        <v>9.2773932571847184E-2</v>
      </c>
    </row>
    <row r="25" spans="1:16" ht="20.100000000000001" customHeight="1" x14ac:dyDescent="0.25">
      <c r="A25" s="8" t="s">
        <v>181</v>
      </c>
      <c r="B25" s="19">
        <v>55.05</v>
      </c>
      <c r="C25" s="140">
        <v>213.84000000000003</v>
      </c>
      <c r="D25" s="247">
        <f t="shared" si="3"/>
        <v>3.2661222140808136E-3</v>
      </c>
      <c r="E25" s="215">
        <f t="shared" si="0"/>
        <v>1.4537059508538073E-2</v>
      </c>
      <c r="F25" s="52">
        <f t="shared" si="4"/>
        <v>2.8844686648501368</v>
      </c>
      <c r="H25" s="19">
        <v>31.160999999999998</v>
      </c>
      <c r="I25" s="140">
        <v>99.924000000000007</v>
      </c>
      <c r="J25" s="247">
        <f t="shared" si="5"/>
        <v>2.8622157394769185E-3</v>
      </c>
      <c r="K25" s="215">
        <f t="shared" si="6"/>
        <v>9.8430271416124603E-3</v>
      </c>
      <c r="L25" s="52">
        <f t="shared" si="7"/>
        <v>2.2067006835467415</v>
      </c>
      <c r="N25" s="27">
        <f t="shared" si="12"/>
        <v>5.6604904632152584</v>
      </c>
      <c r="O25" s="152">
        <f t="shared" si="13"/>
        <v>4.6728395061728385</v>
      </c>
      <c r="P25" s="52">
        <f t="shared" si="14"/>
        <v>-0.17448151595001835</v>
      </c>
    </row>
    <row r="26" spans="1:16" ht="20.100000000000001" customHeight="1" x14ac:dyDescent="0.25">
      <c r="A26" s="8" t="s">
        <v>182</v>
      </c>
      <c r="B26" s="19">
        <v>73.75</v>
      </c>
      <c r="C26" s="140">
        <v>78.08</v>
      </c>
      <c r="D26" s="247">
        <f t="shared" si="3"/>
        <v>4.3755951551037245E-3</v>
      </c>
      <c r="E26" s="215">
        <f t="shared" si="0"/>
        <v>5.3079573813442412E-3</v>
      </c>
      <c r="F26" s="52">
        <f t="shared" si="4"/>
        <v>5.871186440677964E-2</v>
      </c>
      <c r="H26" s="19">
        <v>75.167999999999992</v>
      </c>
      <c r="I26" s="140">
        <v>90.50800000000001</v>
      </c>
      <c r="J26" s="247">
        <f t="shared" si="5"/>
        <v>6.9043686885851222E-3</v>
      </c>
      <c r="K26" s="215">
        <f t="shared" si="6"/>
        <v>8.9155027874490665E-3</v>
      </c>
      <c r="L26" s="52">
        <f t="shared" si="7"/>
        <v>0.20407620263942128</v>
      </c>
      <c r="N26" s="27">
        <f t="shared" si="12"/>
        <v>10.192271186440678</v>
      </c>
      <c r="O26" s="152">
        <f t="shared" si="13"/>
        <v>11.591700819672132</v>
      </c>
      <c r="P26" s="52">
        <f t="shared" si="14"/>
        <v>0.13730302183218893</v>
      </c>
    </row>
    <row r="27" spans="1:16" ht="20.100000000000001" customHeight="1" x14ac:dyDescent="0.25">
      <c r="A27" s="8" t="s">
        <v>199</v>
      </c>
      <c r="B27" s="19">
        <v>138.58000000000001</v>
      </c>
      <c r="C27" s="140">
        <v>98.699999999999989</v>
      </c>
      <c r="D27" s="247">
        <f t="shared" si="3"/>
        <v>8.221965784329141E-3</v>
      </c>
      <c r="E27" s="215">
        <f t="shared" si="0"/>
        <v>6.7097258393785412E-3</v>
      </c>
      <c r="F27" s="52">
        <f t="shared" si="4"/>
        <v>-0.28777601385481327</v>
      </c>
      <c r="H27" s="19">
        <v>94.712999999999994</v>
      </c>
      <c r="I27" s="140">
        <v>89.580999999999989</v>
      </c>
      <c r="J27" s="247">
        <f t="shared" si="5"/>
        <v>8.6996257929167035E-3</v>
      </c>
      <c r="K27" s="215">
        <f t="shared" si="6"/>
        <v>8.8241885270083815E-3</v>
      </c>
      <c r="L27" s="52">
        <f t="shared" si="7"/>
        <v>-5.4184747605925322E-2</v>
      </c>
      <c r="N27" s="27">
        <f t="shared" ref="N27:N29" si="19">(H27/B27)*10</f>
        <v>6.8345360080819724</v>
      </c>
      <c r="O27" s="152">
        <f t="shared" ref="O27:O29" si="20">(I27/C27)*10</f>
        <v>9.0760891590678821</v>
      </c>
      <c r="P27" s="52">
        <f t="shared" ref="P27:P29" si="21">(O27-N27)/N27</f>
        <v>0.32797444454681768</v>
      </c>
    </row>
    <row r="28" spans="1:16" ht="20.100000000000001" customHeight="1" x14ac:dyDescent="0.25">
      <c r="A28" s="8" t="s">
        <v>180</v>
      </c>
      <c r="B28" s="19">
        <v>68.78</v>
      </c>
      <c r="C28" s="140">
        <v>110.49</v>
      </c>
      <c r="D28" s="247">
        <f t="shared" si="3"/>
        <v>4.0807245392275818E-3</v>
      </c>
      <c r="E28" s="215">
        <f t="shared" si="0"/>
        <v>7.5112219654805993E-3</v>
      </c>
      <c r="F28" s="52">
        <f t="shared" si="4"/>
        <v>0.6064262867112532</v>
      </c>
      <c r="H28" s="19">
        <v>55.972999999999999</v>
      </c>
      <c r="I28" s="140">
        <v>87.329000000000008</v>
      </c>
      <c r="J28" s="247">
        <f t="shared" si="5"/>
        <v>5.141259959107268E-3</v>
      </c>
      <c r="K28" s="215">
        <f t="shared" si="6"/>
        <v>8.6023549622700705E-3</v>
      </c>
      <c r="L28" s="52">
        <f t="shared" si="7"/>
        <v>0.56019866721455003</v>
      </c>
      <c r="N28" s="27">
        <f t="shared" si="19"/>
        <v>8.1379761558592616</v>
      </c>
      <c r="O28" s="152">
        <f t="shared" si="20"/>
        <v>7.903792198388996</v>
      </c>
      <c r="P28" s="52">
        <f t="shared" si="21"/>
        <v>-2.8776682677013676E-2</v>
      </c>
    </row>
    <row r="29" spans="1:16" ht="20.100000000000001" customHeight="1" x14ac:dyDescent="0.25">
      <c r="A29" s="8" t="s">
        <v>165</v>
      </c>
      <c r="B29" s="19">
        <v>229.39</v>
      </c>
      <c r="C29" s="140">
        <v>105.42999999999999</v>
      </c>
      <c r="D29" s="247">
        <f t="shared" si="3"/>
        <v>1.3609732510227027E-2</v>
      </c>
      <c r="E29" s="215">
        <f t="shared" si="0"/>
        <v>7.1672380470686895E-3</v>
      </c>
      <c r="F29" s="52">
        <f t="shared" si="4"/>
        <v>-0.54038972928200879</v>
      </c>
      <c r="H29" s="19">
        <v>127.90900000000001</v>
      </c>
      <c r="I29" s="140">
        <v>68.697000000000003</v>
      </c>
      <c r="J29" s="247">
        <f t="shared" si="5"/>
        <v>1.1748761369043138E-2</v>
      </c>
      <c r="K29" s="215">
        <f t="shared" si="6"/>
        <v>6.7670072810070763E-3</v>
      </c>
      <c r="L29" s="52">
        <f t="shared" si="7"/>
        <v>-0.46292285922022686</v>
      </c>
      <c r="N29" s="27">
        <f t="shared" si="19"/>
        <v>5.576049522647021</v>
      </c>
      <c r="O29" s="152">
        <f t="shared" si="20"/>
        <v>6.5158873186000204</v>
      </c>
      <c r="P29" s="52">
        <f t="shared" si="21"/>
        <v>0.16854904034404028</v>
      </c>
    </row>
    <row r="30" spans="1:16" ht="20.100000000000001" customHeight="1" x14ac:dyDescent="0.25">
      <c r="A30" s="8" t="s">
        <v>200</v>
      </c>
      <c r="B30" s="19">
        <v>28.61</v>
      </c>
      <c r="C30" s="140">
        <v>64.98</v>
      </c>
      <c r="D30" s="247">
        <f t="shared" si="3"/>
        <v>1.697434269661255E-3</v>
      </c>
      <c r="E30" s="215">
        <f t="shared" si="0"/>
        <v>4.417406130119734E-3</v>
      </c>
      <c r="F30" s="52">
        <f t="shared" si="4"/>
        <v>1.2712338343236633</v>
      </c>
      <c r="H30" s="19">
        <v>43.997</v>
      </c>
      <c r="I30" s="140">
        <v>66.60499999999999</v>
      </c>
      <c r="J30" s="247">
        <f t="shared" si="5"/>
        <v>4.0412344241123836E-3</v>
      </c>
      <c r="K30" s="215">
        <f t="shared" si="6"/>
        <v>6.5609345379197964E-3</v>
      </c>
      <c r="L30" s="52">
        <f t="shared" si="7"/>
        <v>0.51385321726481326</v>
      </c>
      <c r="N30" s="27">
        <f t="shared" ref="N30" si="22">(H30/B30)*10</f>
        <v>15.378189444250264</v>
      </c>
      <c r="O30" s="152">
        <f t="shared" ref="O30" si="23">(I30/C30)*10</f>
        <v>10.250076946752845</v>
      </c>
      <c r="P30" s="52">
        <f t="shared" ref="P30" si="24">(O30-N30)/N30</f>
        <v>-0.33346659670750539</v>
      </c>
    </row>
    <row r="31" spans="1:16" ht="20.100000000000001" customHeight="1" x14ac:dyDescent="0.25">
      <c r="A31" s="8" t="s">
        <v>226</v>
      </c>
      <c r="B31" s="19">
        <v>39.54</v>
      </c>
      <c r="C31" s="140">
        <v>58.88</v>
      </c>
      <c r="D31" s="247">
        <f t="shared" si="3"/>
        <v>2.3459123041735764E-3</v>
      </c>
      <c r="E31" s="215">
        <f t="shared" si="0"/>
        <v>4.0027219597022152E-3</v>
      </c>
      <c r="F31" s="52">
        <f t="shared" si="4"/>
        <v>0.48912493677288832</v>
      </c>
      <c r="H31" s="19">
        <v>44.958999999999996</v>
      </c>
      <c r="I31" s="140">
        <v>60.67</v>
      </c>
      <c r="J31" s="247">
        <f t="shared" si="5"/>
        <v>4.1295965287103361E-3</v>
      </c>
      <c r="K31" s="215">
        <f t="shared" si="6"/>
        <v>5.9763065598017282E-3</v>
      </c>
      <c r="L31" s="52">
        <f t="shared" si="7"/>
        <v>0.34945172268066477</v>
      </c>
      <c r="N31" s="27">
        <f t="shared" ref="N31" si="25">(H31/B31)*10</f>
        <v>11.370510875063227</v>
      </c>
      <c r="O31" s="152">
        <f t="shared" ref="O31" si="26">(I31/C31)*10</f>
        <v>10.304008152173914</v>
      </c>
      <c r="P31" s="52">
        <f t="shared" ref="P31" si="27">(O31-N31)/N31</f>
        <v>-9.3795497371034556E-2</v>
      </c>
    </row>
    <row r="32" spans="1:16" ht="20.100000000000001" customHeight="1" thickBot="1" x14ac:dyDescent="0.3">
      <c r="A32" s="8" t="s">
        <v>17</v>
      </c>
      <c r="B32" s="19">
        <f>B33-SUM(B7:B31)</f>
        <v>557.79999999999927</v>
      </c>
      <c r="C32" s="140">
        <f>C33-SUM(C7:C31)</f>
        <v>402.2200000000048</v>
      </c>
      <c r="D32" s="247">
        <f t="shared" si="3"/>
        <v>3.3094331898533613E-2</v>
      </c>
      <c r="E32" s="215">
        <f t="shared" si="0"/>
        <v>2.7343322463169905E-2</v>
      </c>
      <c r="F32" s="52">
        <f t="shared" si="4"/>
        <v>-0.27891717461454762</v>
      </c>
      <c r="H32" s="19">
        <f>H33-SUM(H7:H31)</f>
        <v>515.61000000000058</v>
      </c>
      <c r="I32" s="140">
        <f>I33-SUM(I7:I31)</f>
        <v>378.36599999999999</v>
      </c>
      <c r="J32" s="247">
        <f t="shared" si="5"/>
        <v>4.7360067309511755E-2</v>
      </c>
      <c r="K32" s="215">
        <f t="shared" si="6"/>
        <v>3.7270994030096267E-2</v>
      </c>
      <c r="L32" s="52">
        <f t="shared" si="7"/>
        <v>-0.26617792517600597</v>
      </c>
      <c r="N32" s="27">
        <f t="shared" si="1"/>
        <v>9.2436357117246555</v>
      </c>
      <c r="O32" s="152">
        <f t="shared" si="2"/>
        <v>9.4069414748146656</v>
      </c>
      <c r="P32" s="52">
        <f t="shared" si="8"/>
        <v>1.7666832422103412E-2</v>
      </c>
    </row>
    <row r="33" spans="1:16" ht="26.25" customHeight="1" thickBot="1" x14ac:dyDescent="0.3">
      <c r="A33" s="12" t="s">
        <v>18</v>
      </c>
      <c r="B33" s="17">
        <v>16854.849999999999</v>
      </c>
      <c r="C33" s="145">
        <v>14709.990000000005</v>
      </c>
      <c r="D33" s="243">
        <f>SUM(D7:D32)</f>
        <v>1</v>
      </c>
      <c r="E33" s="244">
        <f>SUM(E7:E32)</f>
        <v>1</v>
      </c>
      <c r="F33" s="57">
        <f>(C33-B33)/B33</f>
        <v>-0.12725476643221348</v>
      </c>
      <c r="G33" s="1"/>
      <c r="H33" s="17">
        <v>10887.019999999999</v>
      </c>
      <c r="I33" s="145">
        <v>10151.755000000001</v>
      </c>
      <c r="J33" s="243">
        <f>SUM(J7:J32)</f>
        <v>1.0000000000000002</v>
      </c>
      <c r="K33" s="244">
        <f>SUM(K7:K32)</f>
        <v>0.99999999999999989</v>
      </c>
      <c r="L33" s="57">
        <f t="shared" si="7"/>
        <v>-6.7535928105211321E-2</v>
      </c>
      <c r="N33" s="29">
        <f t="shared" si="1"/>
        <v>6.4592802665108264</v>
      </c>
      <c r="O33" s="146">
        <f>(I33/C33)*10</f>
        <v>6.9012657384539331</v>
      </c>
      <c r="P33" s="57">
        <f t="shared" si="8"/>
        <v>6.8426427358269495E-2</v>
      </c>
    </row>
    <row r="35" spans="1:16" ht="15.75" thickBot="1" x14ac:dyDescent="0.3"/>
    <row r="36" spans="1:16" x14ac:dyDescent="0.25">
      <c r="A36" s="375" t="s">
        <v>2</v>
      </c>
      <c r="B36" s="369" t="s">
        <v>1</v>
      </c>
      <c r="C36" s="362"/>
      <c r="D36" s="369" t="s">
        <v>104</v>
      </c>
      <c r="E36" s="362"/>
      <c r="F36" s="130" t="s">
        <v>0</v>
      </c>
      <c r="H36" s="378" t="s">
        <v>19</v>
      </c>
      <c r="I36" s="379"/>
      <c r="J36" s="369" t="s">
        <v>104</v>
      </c>
      <c r="K36" s="367"/>
      <c r="L36" s="130" t="s">
        <v>0</v>
      </c>
      <c r="N36" s="361" t="s">
        <v>22</v>
      </c>
      <c r="O36" s="362"/>
      <c r="P36" s="130" t="s">
        <v>0</v>
      </c>
    </row>
    <row r="37" spans="1:16" x14ac:dyDescent="0.25">
      <c r="A37" s="376"/>
      <c r="B37" s="370" t="str">
        <f>B5</f>
        <v>jan-set</v>
      </c>
      <c r="C37" s="364"/>
      <c r="D37" s="370" t="str">
        <f>B5</f>
        <v>jan-set</v>
      </c>
      <c r="E37" s="364"/>
      <c r="F37" s="131" t="str">
        <f>F5</f>
        <v>2025/2024</v>
      </c>
      <c r="H37" s="359" t="str">
        <f>B5</f>
        <v>jan-set</v>
      </c>
      <c r="I37" s="364"/>
      <c r="J37" s="370" t="str">
        <f>B5</f>
        <v>jan-set</v>
      </c>
      <c r="K37" s="360"/>
      <c r="L37" s="131" t="str">
        <f>L5</f>
        <v>2025/2024</v>
      </c>
      <c r="N37" s="359" t="str">
        <f>B5</f>
        <v>jan-set</v>
      </c>
      <c r="O37" s="360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163</v>
      </c>
      <c r="B39" s="39">
        <v>4836.5</v>
      </c>
      <c r="C39" s="147">
        <v>3493.6300000000006</v>
      </c>
      <c r="D39" s="247">
        <f t="shared" ref="D39:D55" si="28">B39/$B$62</f>
        <v>0.50893115513113929</v>
      </c>
      <c r="E39" s="246">
        <f t="shared" ref="E39:E55" si="29">C39/$C$62</f>
        <v>0.44874123359108087</v>
      </c>
      <c r="F39" s="52">
        <f>(C39-B39)/B39</f>
        <v>-0.27765326165615617</v>
      </c>
      <c r="H39" s="39">
        <v>1774.4189999999996</v>
      </c>
      <c r="I39" s="147">
        <v>1303.077</v>
      </c>
      <c r="J39" s="247">
        <f t="shared" ref="J39:J61" si="30">H39/$H$62</f>
        <v>0.38305306255674809</v>
      </c>
      <c r="K39" s="246">
        <f t="shared" ref="K39:K61" si="31">I39/$I$62</f>
        <v>0.3139055053315013</v>
      </c>
      <c r="L39" s="52">
        <f>(I39-H39)/H39</f>
        <v>-0.26563173635990134</v>
      </c>
      <c r="N39" s="27">
        <f t="shared" ref="N39:N62" si="32">(H39/B39)*10</f>
        <v>3.6688080223301966</v>
      </c>
      <c r="O39" s="151">
        <f t="shared" ref="O39:O62" si="33">(I39/C39)*10</f>
        <v>3.7298654980636181</v>
      </c>
      <c r="P39" s="61">
        <f t="shared" si="8"/>
        <v>1.6642319620376753E-2</v>
      </c>
    </row>
    <row r="40" spans="1:16" ht="20.100000000000001" customHeight="1" x14ac:dyDescent="0.25">
      <c r="A40" s="38" t="s">
        <v>170</v>
      </c>
      <c r="B40" s="19">
        <v>1397.41</v>
      </c>
      <c r="C40" s="140">
        <v>1169.5</v>
      </c>
      <c r="D40" s="247">
        <f t="shared" si="28"/>
        <v>0.14704548443953383</v>
      </c>
      <c r="E40" s="215">
        <f t="shared" si="29"/>
        <v>0.15021707298276263</v>
      </c>
      <c r="F40" s="52">
        <f t="shared" ref="F40:F62" si="34">(C40-B40)/B40</f>
        <v>-0.16309458211977879</v>
      </c>
      <c r="H40" s="19">
        <v>720.15399999999988</v>
      </c>
      <c r="I40" s="140">
        <v>572.35199999999998</v>
      </c>
      <c r="J40" s="247">
        <f t="shared" si="30"/>
        <v>0.15546339123538036</v>
      </c>
      <c r="K40" s="215">
        <f t="shared" si="31"/>
        <v>0.1378770738701515</v>
      </c>
      <c r="L40" s="52">
        <f t="shared" ref="L40:L62" si="35">(I40-H40)/H40</f>
        <v>-0.20523665771487756</v>
      </c>
      <c r="N40" s="27">
        <f t="shared" si="32"/>
        <v>5.1534911013947218</v>
      </c>
      <c r="O40" s="152">
        <f t="shared" si="33"/>
        <v>4.8939888841385208</v>
      </c>
      <c r="P40" s="52">
        <f t="shared" si="8"/>
        <v>-5.0354645453054188E-2</v>
      </c>
    </row>
    <row r="41" spans="1:16" ht="20.100000000000001" customHeight="1" x14ac:dyDescent="0.25">
      <c r="A41" s="38" t="s">
        <v>171</v>
      </c>
      <c r="B41" s="19">
        <v>1017.15</v>
      </c>
      <c r="C41" s="140">
        <v>771</v>
      </c>
      <c r="D41" s="247">
        <f t="shared" si="28"/>
        <v>0.10703180490884695</v>
      </c>
      <c r="E41" s="215">
        <f t="shared" si="29"/>
        <v>9.9031520538443774E-2</v>
      </c>
      <c r="F41" s="52">
        <f t="shared" si="34"/>
        <v>-0.24199970505825097</v>
      </c>
      <c r="H41" s="19">
        <v>642.97400000000005</v>
      </c>
      <c r="I41" s="140">
        <v>547.09900000000005</v>
      </c>
      <c r="J41" s="247">
        <f t="shared" si="30"/>
        <v>0.13880214303631927</v>
      </c>
      <c r="K41" s="215">
        <f t="shared" si="31"/>
        <v>0.13179373748547402</v>
      </c>
      <c r="L41" s="52">
        <f t="shared" si="35"/>
        <v>-0.149111783680211</v>
      </c>
      <c r="N41" s="27">
        <f t="shared" si="32"/>
        <v>6.3213292041488476</v>
      </c>
      <c r="O41" s="152">
        <f t="shared" si="33"/>
        <v>7.0959662775616081</v>
      </c>
      <c r="P41" s="52">
        <f t="shared" si="8"/>
        <v>0.12254338421488106</v>
      </c>
    </row>
    <row r="42" spans="1:16" ht="20.100000000000001" customHeight="1" x14ac:dyDescent="0.25">
      <c r="A42" s="38" t="s">
        <v>176</v>
      </c>
      <c r="B42" s="19">
        <v>654.83000000000004</v>
      </c>
      <c r="C42" s="140">
        <v>706.36</v>
      </c>
      <c r="D42" s="247">
        <f t="shared" si="28"/>
        <v>6.8905900612948198E-2</v>
      </c>
      <c r="E42" s="215">
        <f t="shared" si="29"/>
        <v>9.0728800061653875E-2</v>
      </c>
      <c r="F42" s="52">
        <f t="shared" si="34"/>
        <v>7.8692179649680019E-2</v>
      </c>
      <c r="H42" s="19">
        <v>321.83499999999998</v>
      </c>
      <c r="I42" s="140">
        <v>454.19500000000005</v>
      </c>
      <c r="J42" s="247">
        <f t="shared" si="30"/>
        <v>6.9476196088945757E-2</v>
      </c>
      <c r="K42" s="215">
        <f t="shared" si="31"/>
        <v>0.10941357340666841</v>
      </c>
      <c r="L42" s="52">
        <f t="shared" si="35"/>
        <v>0.4112666428449363</v>
      </c>
      <c r="N42" s="27">
        <f t="shared" si="32"/>
        <v>4.9147870439656085</v>
      </c>
      <c r="O42" s="152">
        <f t="shared" si="33"/>
        <v>6.4300781471204491</v>
      </c>
      <c r="P42" s="52">
        <f t="shared" si="8"/>
        <v>0.30831266738511487</v>
      </c>
    </row>
    <row r="43" spans="1:16" ht="20.100000000000001" customHeight="1" x14ac:dyDescent="0.25">
      <c r="A43" s="38" t="s">
        <v>169</v>
      </c>
      <c r="B43" s="19">
        <v>454.82</v>
      </c>
      <c r="C43" s="140">
        <v>403.06999999999994</v>
      </c>
      <c r="D43" s="247">
        <f t="shared" si="28"/>
        <v>4.7859416515402618E-2</v>
      </c>
      <c r="E43" s="215">
        <f t="shared" si="29"/>
        <v>5.1772548616641406E-2</v>
      </c>
      <c r="F43" s="52">
        <f t="shared" si="34"/>
        <v>-0.11378127610923015</v>
      </c>
      <c r="H43" s="19">
        <v>294.387</v>
      </c>
      <c r="I43" s="140">
        <v>286.07900000000001</v>
      </c>
      <c r="J43" s="247">
        <f t="shared" si="30"/>
        <v>6.3550853505791705E-2</v>
      </c>
      <c r="K43" s="215">
        <f t="shared" si="31"/>
        <v>6.8915170062652131E-2</v>
      </c>
      <c r="L43" s="52">
        <f t="shared" si="35"/>
        <v>-2.8221354883197942E-2</v>
      </c>
      <c r="N43" s="27">
        <f t="shared" si="32"/>
        <v>6.4726045468537006</v>
      </c>
      <c r="O43" s="152">
        <f t="shared" si="33"/>
        <v>7.0975016746470851</v>
      </c>
      <c r="P43" s="52">
        <f t="shared" si="8"/>
        <v>9.6544926122073035E-2</v>
      </c>
    </row>
    <row r="44" spans="1:16" ht="20.100000000000001" customHeight="1" x14ac:dyDescent="0.25">
      <c r="A44" s="38" t="s">
        <v>177</v>
      </c>
      <c r="B44" s="19">
        <v>305.45999999999998</v>
      </c>
      <c r="C44" s="140">
        <v>298.74999999999994</v>
      </c>
      <c r="D44" s="247">
        <f t="shared" si="28"/>
        <v>3.2142688027779961E-2</v>
      </c>
      <c r="E44" s="215">
        <f t="shared" si="29"/>
        <v>3.8373108639247824E-2</v>
      </c>
      <c r="F44" s="52">
        <f t="shared" si="34"/>
        <v>-2.1966869639232754E-2</v>
      </c>
      <c r="H44" s="19">
        <v>195.15900000000002</v>
      </c>
      <c r="I44" s="140">
        <v>187.74</v>
      </c>
      <c r="J44" s="247">
        <f t="shared" si="30"/>
        <v>4.2129988821981969E-2</v>
      </c>
      <c r="K44" s="215">
        <f t="shared" si="31"/>
        <v>4.522573844134771E-2</v>
      </c>
      <c r="L44" s="52">
        <f t="shared" si="35"/>
        <v>-3.8015156872088965E-2</v>
      </c>
      <c r="N44" s="27">
        <f t="shared" si="32"/>
        <v>6.389019838931449</v>
      </c>
      <c r="O44" s="152">
        <f t="shared" si="33"/>
        <v>6.284184100418412</v>
      </c>
      <c r="P44" s="52">
        <f t="shared" si="8"/>
        <v>-1.6408735792964844E-2</v>
      </c>
    </row>
    <row r="45" spans="1:16" ht="20.100000000000001" customHeight="1" x14ac:dyDescent="0.25">
      <c r="A45" s="38" t="s">
        <v>173</v>
      </c>
      <c r="B45" s="19">
        <v>92.39</v>
      </c>
      <c r="C45" s="140">
        <v>93.53</v>
      </c>
      <c r="D45" s="247">
        <f t="shared" si="28"/>
        <v>9.7219372319995775E-3</v>
      </c>
      <c r="E45" s="215">
        <f t="shared" si="29"/>
        <v>1.2013512472063094E-2</v>
      </c>
      <c r="F45" s="52">
        <f t="shared" si="34"/>
        <v>1.233899772702674E-2</v>
      </c>
      <c r="H45" s="19">
        <v>112.35299999999999</v>
      </c>
      <c r="I45" s="140">
        <v>164.77500000000001</v>
      </c>
      <c r="J45" s="247">
        <f t="shared" si="30"/>
        <v>2.4254226728545131E-2</v>
      </c>
      <c r="K45" s="215">
        <f t="shared" si="31"/>
        <v>3.9693571171157287E-2</v>
      </c>
      <c r="L45" s="52">
        <f t="shared" si="35"/>
        <v>0.46658300178900441</v>
      </c>
      <c r="N45" s="27">
        <f t="shared" si="32"/>
        <v>12.160731680917847</v>
      </c>
      <c r="O45" s="152">
        <f t="shared" si="33"/>
        <v>17.617342029295415</v>
      </c>
      <c r="P45" s="52">
        <f t="shared" si="8"/>
        <v>0.44870740441875478</v>
      </c>
    </row>
    <row r="46" spans="1:16" ht="20.100000000000001" customHeight="1" x14ac:dyDescent="0.25">
      <c r="A46" s="38" t="s">
        <v>172</v>
      </c>
      <c r="B46" s="19">
        <v>165.10999999999999</v>
      </c>
      <c r="C46" s="140">
        <v>204.2</v>
      </c>
      <c r="D46" s="247">
        <f t="shared" si="28"/>
        <v>1.7374056243916549E-2</v>
      </c>
      <c r="E46" s="215">
        <f t="shared" si="29"/>
        <v>2.6228581704215586E-2</v>
      </c>
      <c r="F46" s="52">
        <f t="shared" si="34"/>
        <v>0.23675125673793232</v>
      </c>
      <c r="H46" s="19">
        <v>118.706</v>
      </c>
      <c r="I46" s="140">
        <v>146.73500000000001</v>
      </c>
      <c r="J46" s="247">
        <f t="shared" si="30"/>
        <v>2.5625681895798766E-2</v>
      </c>
      <c r="K46" s="215">
        <f t="shared" si="31"/>
        <v>3.5347814691547658E-2</v>
      </c>
      <c r="L46" s="52">
        <f t="shared" si="35"/>
        <v>0.23612117331895616</v>
      </c>
      <c r="N46" s="27">
        <f t="shared" si="32"/>
        <v>7.1895100236206178</v>
      </c>
      <c r="O46" s="152">
        <f t="shared" si="33"/>
        <v>7.1858472086190019</v>
      </c>
      <c r="P46" s="52">
        <f t="shared" si="8"/>
        <v>-5.0946656859534093E-4</v>
      </c>
    </row>
    <row r="47" spans="1:16" ht="20.100000000000001" customHeight="1" x14ac:dyDescent="0.25">
      <c r="A47" s="38" t="s">
        <v>181</v>
      </c>
      <c r="B47" s="19">
        <v>55.05</v>
      </c>
      <c r="C47" s="140">
        <v>213.84000000000003</v>
      </c>
      <c r="D47" s="247">
        <f t="shared" si="28"/>
        <v>5.7927551100939141E-3</v>
      </c>
      <c r="E47" s="215">
        <f t="shared" si="29"/>
        <v>2.7466796824825966E-2</v>
      </c>
      <c r="F47" s="52">
        <f t="shared" si="34"/>
        <v>2.8844686648501368</v>
      </c>
      <c r="H47" s="19">
        <v>31.160999999999998</v>
      </c>
      <c r="I47" s="140">
        <v>99.924000000000007</v>
      </c>
      <c r="J47" s="247">
        <f t="shared" si="30"/>
        <v>6.7268872134094758E-3</v>
      </c>
      <c r="K47" s="215">
        <f t="shared" si="31"/>
        <v>2.4071251134618242E-2</v>
      </c>
      <c r="L47" s="52">
        <f t="shared" si="35"/>
        <v>2.2067006835467415</v>
      </c>
      <c r="N47" s="27">
        <f t="shared" si="32"/>
        <v>5.6604904632152584</v>
      </c>
      <c r="O47" s="152">
        <f t="shared" si="33"/>
        <v>4.6728395061728385</v>
      </c>
      <c r="P47" s="52">
        <f t="shared" si="8"/>
        <v>-0.17448151595001835</v>
      </c>
    </row>
    <row r="48" spans="1:16" ht="20.100000000000001" customHeight="1" x14ac:dyDescent="0.25">
      <c r="A48" s="38" t="s">
        <v>182</v>
      </c>
      <c r="B48" s="19">
        <v>73.75</v>
      </c>
      <c r="C48" s="140">
        <v>78.08</v>
      </c>
      <c r="D48" s="247">
        <f t="shared" si="28"/>
        <v>7.7605029858206385E-3</v>
      </c>
      <c r="E48" s="215">
        <f t="shared" si="29"/>
        <v>1.0029028694736302E-2</v>
      </c>
      <c r="F48" s="52">
        <f t="shared" ref="F48:F61" si="36">(C48-B48)/B48</f>
        <v>5.871186440677964E-2</v>
      </c>
      <c r="H48" s="19">
        <v>75.167999999999992</v>
      </c>
      <c r="I48" s="140">
        <v>90.50800000000001</v>
      </c>
      <c r="J48" s="247">
        <f t="shared" si="30"/>
        <v>1.6226907289803392E-2</v>
      </c>
      <c r="K48" s="215">
        <f t="shared" si="31"/>
        <v>2.1802978240382971E-2</v>
      </c>
      <c r="L48" s="52">
        <f t="shared" ref="L48:L61" si="37">(I48-H48)/H48</f>
        <v>0.20407620263942128</v>
      </c>
      <c r="N48" s="27">
        <f t="shared" ref="N48:N51" si="38">(H48/B48)*10</f>
        <v>10.192271186440678</v>
      </c>
      <c r="O48" s="152">
        <f t="shared" ref="O48:O51" si="39">(I48/C48)*10</f>
        <v>11.591700819672132</v>
      </c>
      <c r="P48" s="52">
        <f t="shared" ref="P48:P51" si="40">(O48-N48)/N48</f>
        <v>0.13730302183218893</v>
      </c>
    </row>
    <row r="49" spans="1:16" ht="20.100000000000001" customHeight="1" x14ac:dyDescent="0.25">
      <c r="A49" s="38" t="s">
        <v>180</v>
      </c>
      <c r="B49" s="19">
        <v>68.78</v>
      </c>
      <c r="C49" s="140">
        <v>110.49</v>
      </c>
      <c r="D49" s="247">
        <f t="shared" si="28"/>
        <v>7.2375240049456753E-3</v>
      </c>
      <c r="E49" s="215">
        <f t="shared" si="29"/>
        <v>1.4191949032804995E-2</v>
      </c>
      <c r="F49" s="52">
        <f t="shared" si="36"/>
        <v>0.6064262867112532</v>
      </c>
      <c r="H49" s="19">
        <v>55.972999999999999</v>
      </c>
      <c r="I49" s="140">
        <v>87.329000000000008</v>
      </c>
      <c r="J49" s="247">
        <f t="shared" si="30"/>
        <v>1.2083182760378954E-2</v>
      </c>
      <c r="K49" s="215">
        <f t="shared" si="31"/>
        <v>2.1037171153427372E-2</v>
      </c>
      <c r="L49" s="52">
        <f t="shared" si="37"/>
        <v>0.56019866721455003</v>
      </c>
      <c r="N49" s="27">
        <f t="shared" si="38"/>
        <v>8.1379761558592616</v>
      </c>
      <c r="O49" s="152">
        <f t="shared" si="39"/>
        <v>7.903792198388996</v>
      </c>
      <c r="P49" s="52">
        <f t="shared" si="40"/>
        <v>-2.8776682677013676E-2</v>
      </c>
    </row>
    <row r="50" spans="1:16" ht="20.100000000000001" customHeight="1" x14ac:dyDescent="0.25">
      <c r="A50" s="38" t="s">
        <v>193</v>
      </c>
      <c r="B50" s="19">
        <v>114.9</v>
      </c>
      <c r="C50" s="140">
        <v>78.97</v>
      </c>
      <c r="D50" s="247">
        <f t="shared" si="28"/>
        <v>1.2090600584010732E-2</v>
      </c>
      <c r="E50" s="215">
        <f t="shared" si="29"/>
        <v>1.014334523595448E-2</v>
      </c>
      <c r="F50" s="52">
        <f t="shared" si="36"/>
        <v>-0.31270670147954749</v>
      </c>
      <c r="H50" s="19">
        <v>74.23899999999999</v>
      </c>
      <c r="I50" s="140">
        <v>48.848999999999997</v>
      </c>
      <c r="J50" s="247">
        <f t="shared" si="30"/>
        <v>1.6026359225836978E-2</v>
      </c>
      <c r="K50" s="215">
        <f t="shared" si="31"/>
        <v>1.1767508773417461E-2</v>
      </c>
      <c r="L50" s="52">
        <f t="shared" si="37"/>
        <v>-0.34200352914236448</v>
      </c>
      <c r="N50" s="27">
        <f t="shared" si="38"/>
        <v>6.4611836379460383</v>
      </c>
      <c r="O50" s="152">
        <f t="shared" si="39"/>
        <v>6.1857667468658981</v>
      </c>
      <c r="P50" s="52">
        <f t="shared" si="40"/>
        <v>-4.2626383417217528E-2</v>
      </c>
    </row>
    <row r="51" spans="1:16" ht="20.100000000000001" customHeight="1" x14ac:dyDescent="0.25">
      <c r="A51" s="38" t="s">
        <v>186</v>
      </c>
      <c r="B51" s="19">
        <v>26.589999999999996</v>
      </c>
      <c r="C51" s="140">
        <v>37.899999999999991</v>
      </c>
      <c r="D51" s="247">
        <f t="shared" si="28"/>
        <v>2.7979901612606205E-3</v>
      </c>
      <c r="E51" s="215">
        <f t="shared" si="29"/>
        <v>4.8680864181673382E-3</v>
      </c>
      <c r="F51" s="52">
        <f t="shared" si="36"/>
        <v>0.42534787514103034</v>
      </c>
      <c r="H51" s="19">
        <v>58.969000000000001</v>
      </c>
      <c r="I51" s="140">
        <v>38.699000000000005</v>
      </c>
      <c r="J51" s="247">
        <f t="shared" si="30"/>
        <v>1.2729944869790552E-2</v>
      </c>
      <c r="K51" s="215">
        <f t="shared" si="31"/>
        <v>9.3224185146570538E-3</v>
      </c>
      <c r="L51" s="52">
        <f t="shared" si="37"/>
        <v>-0.3437399311502653</v>
      </c>
      <c r="N51" s="27">
        <f t="shared" si="38"/>
        <v>22.177134261000376</v>
      </c>
      <c r="O51" s="152">
        <f t="shared" si="39"/>
        <v>10.210817941952509</v>
      </c>
      <c r="P51" s="52">
        <f t="shared" si="40"/>
        <v>-0.53957901765924943</v>
      </c>
    </row>
    <row r="52" spans="1:16" ht="20.100000000000001" customHeight="1" x14ac:dyDescent="0.25">
      <c r="A52" s="38" t="s">
        <v>188</v>
      </c>
      <c r="B52" s="19">
        <v>8.9599999999999991</v>
      </c>
      <c r="C52" s="140">
        <v>47.16</v>
      </c>
      <c r="D52" s="247">
        <f t="shared" si="28"/>
        <v>9.4283534580275139E-4</v>
      </c>
      <c r="E52" s="215">
        <f t="shared" si="29"/>
        <v>6.0574922290441086E-3</v>
      </c>
      <c r="F52" s="52">
        <f t="shared" si="36"/>
        <v>4.2633928571428568</v>
      </c>
      <c r="H52" s="19">
        <v>9.7309999999999999</v>
      </c>
      <c r="I52" s="140">
        <v>36.114999999999995</v>
      </c>
      <c r="J52" s="247">
        <f t="shared" si="30"/>
        <v>2.1006816043672417E-3</v>
      </c>
      <c r="K52" s="215">
        <f t="shared" si="31"/>
        <v>8.6999443049391306E-3</v>
      </c>
      <c r="L52" s="52">
        <f t="shared" si="37"/>
        <v>2.7113349090535395</v>
      </c>
      <c r="N52" s="27">
        <f t="shared" si="32"/>
        <v>10.860491071428573</v>
      </c>
      <c r="O52" s="152">
        <f t="shared" si="33"/>
        <v>7.6579728583545368</v>
      </c>
      <c r="P52" s="52">
        <f t="shared" si="8"/>
        <v>-0.29487784594741917</v>
      </c>
    </row>
    <row r="53" spans="1:16" ht="20.100000000000001" customHeight="1" x14ac:dyDescent="0.25">
      <c r="A53" s="38" t="s">
        <v>190</v>
      </c>
      <c r="B53" s="19">
        <v>176.67000000000002</v>
      </c>
      <c r="C53" s="140">
        <v>22.03</v>
      </c>
      <c r="D53" s="247">
        <f t="shared" si="28"/>
        <v>1.8590482203456712E-2</v>
      </c>
      <c r="E53" s="215">
        <f t="shared" si="29"/>
        <v>2.8296555090297228E-3</v>
      </c>
      <c r="F53" s="52">
        <f t="shared" si="36"/>
        <v>-0.87530423954265013</v>
      </c>
      <c r="H53" s="19">
        <v>89.357999999999976</v>
      </c>
      <c r="I53" s="140">
        <v>28.814000000000004</v>
      </c>
      <c r="J53" s="247">
        <f t="shared" si="30"/>
        <v>1.9290176426168731E-2</v>
      </c>
      <c r="K53" s="215">
        <f t="shared" si="31"/>
        <v>6.9411655877756103E-3</v>
      </c>
      <c r="L53" s="52">
        <f t="shared" si="37"/>
        <v>-0.67754426016696867</v>
      </c>
      <c r="N53" s="27">
        <f t="shared" ref="N53:N54" si="41">(H53/B53)*10</f>
        <v>5.0579045678383405</v>
      </c>
      <c r="O53" s="152">
        <f t="shared" ref="O53:O54" si="42">(I53/C53)*10</f>
        <v>13.079437131184747</v>
      </c>
      <c r="P53" s="52">
        <f t="shared" ref="P53:P54" si="43">(O53-N53)/N53</f>
        <v>1.5859398799955351</v>
      </c>
    </row>
    <row r="54" spans="1:16" ht="20.100000000000001" customHeight="1" x14ac:dyDescent="0.25">
      <c r="A54" s="38" t="s">
        <v>194</v>
      </c>
      <c r="B54" s="19">
        <v>17.669999999999998</v>
      </c>
      <c r="C54" s="140">
        <v>11.28</v>
      </c>
      <c r="D54" s="247">
        <f t="shared" si="28"/>
        <v>1.85936390182306E-3</v>
      </c>
      <c r="E54" s="215">
        <f t="shared" si="29"/>
        <v>1.4488658257764534E-3</v>
      </c>
      <c r="F54" s="52">
        <f t="shared" si="36"/>
        <v>-0.36162988115449912</v>
      </c>
      <c r="H54" s="19">
        <v>8.6209999999999987</v>
      </c>
      <c r="I54" s="140">
        <v>17.578000000000003</v>
      </c>
      <c r="J54" s="247">
        <f t="shared" si="30"/>
        <v>1.8610601285839058E-3</v>
      </c>
      <c r="K54" s="215">
        <f t="shared" si="31"/>
        <v>4.2344627161074368E-3</v>
      </c>
      <c r="L54" s="52">
        <f t="shared" si="37"/>
        <v>1.0389745969145117</v>
      </c>
      <c r="N54" s="27">
        <f t="shared" si="41"/>
        <v>4.8788907753254103</v>
      </c>
      <c r="O54" s="152">
        <f t="shared" si="42"/>
        <v>15.583333333333337</v>
      </c>
      <c r="P54" s="52">
        <f t="shared" si="43"/>
        <v>2.1940320148474663</v>
      </c>
    </row>
    <row r="55" spans="1:16" ht="20.100000000000001" customHeight="1" x14ac:dyDescent="0.25">
      <c r="A55" s="38" t="s">
        <v>216</v>
      </c>
      <c r="B55" s="19">
        <v>11.2</v>
      </c>
      <c r="C55" s="140">
        <v>12.620000000000001</v>
      </c>
      <c r="D55" s="247">
        <f t="shared" si="28"/>
        <v>1.1785441822534392E-3</v>
      </c>
      <c r="E55" s="215">
        <f t="shared" si="29"/>
        <v>1.620982865363373E-3</v>
      </c>
      <c r="F55" s="52">
        <f t="shared" si="36"/>
        <v>0.12678571428571445</v>
      </c>
      <c r="H55" s="19">
        <v>10.446999999999999</v>
      </c>
      <c r="I55" s="140">
        <v>11.55</v>
      </c>
      <c r="J55" s="247">
        <f t="shared" si="30"/>
        <v>2.2552482500076631E-3</v>
      </c>
      <c r="K55" s="215">
        <f t="shared" si="31"/>
        <v>2.7823440875549489E-3</v>
      </c>
      <c r="L55" s="52">
        <f t="shared" ref="L55:L60" si="44">(I55-H55)/H55</f>
        <v>0.10558054944003079</v>
      </c>
      <c r="N55" s="27">
        <f t="shared" ref="N55" si="45">(H55/B55)*10</f>
        <v>9.3276785714285708</v>
      </c>
      <c r="O55" s="152">
        <f t="shared" ref="O55" si="46">(I55/C55)*10</f>
        <v>9.1521394611727409</v>
      </c>
      <c r="P55" s="52">
        <f t="shared" ref="P55" si="47">(O55-N55)/N55</f>
        <v>-1.881916372992529E-2</v>
      </c>
    </row>
    <row r="56" spans="1:16" ht="20.100000000000001" customHeight="1" x14ac:dyDescent="0.25">
      <c r="A56" s="38" t="s">
        <v>192</v>
      </c>
      <c r="B56" s="19">
        <v>5.7299999999999995</v>
      </c>
      <c r="C56" s="140">
        <v>14.089999999999998</v>
      </c>
      <c r="D56" s="247">
        <f t="shared" ref="D56:D57" si="48">B56/$B$62</f>
        <v>6.0295162181358988E-4</v>
      </c>
      <c r="E56" s="215">
        <f t="shared" ref="E56:E57" si="49">C56/$C$62</f>
        <v>1.8097978267012614E-3</v>
      </c>
      <c r="F56" s="52">
        <f t="shared" si="36"/>
        <v>1.4589877835951135</v>
      </c>
      <c r="H56" s="19">
        <v>14.153000000000002</v>
      </c>
      <c r="I56" s="140">
        <v>10.041</v>
      </c>
      <c r="J56" s="247">
        <f t="shared" si="30"/>
        <v>3.0552817538392328E-3</v>
      </c>
      <c r="K56" s="215">
        <f t="shared" si="31"/>
        <v>2.4188326392328347E-3</v>
      </c>
      <c r="L56" s="52">
        <f t="shared" si="44"/>
        <v>-0.29053910831625812</v>
      </c>
      <c r="N56" s="27">
        <f t="shared" ref="N56:N60" si="50">(H56/B56)*10</f>
        <v>24.699825479930198</v>
      </c>
      <c r="O56" s="152">
        <f t="shared" ref="O56:O60" si="51">(I56/C56)*10</f>
        <v>7.1263307310149049</v>
      </c>
      <c r="P56" s="52">
        <f t="shared" ref="P56:P60" si="52">(O56-N56)/N56</f>
        <v>-0.71148254724287863</v>
      </c>
    </row>
    <row r="57" spans="1:16" ht="20.100000000000001" customHeight="1" x14ac:dyDescent="0.25">
      <c r="A57" s="38" t="s">
        <v>197</v>
      </c>
      <c r="B57" s="19">
        <v>9.0799999999999983</v>
      </c>
      <c r="C57" s="140">
        <v>4.3599999999999994</v>
      </c>
      <c r="D57" s="247">
        <f t="shared" si="48"/>
        <v>9.5546260489832394E-4</v>
      </c>
      <c r="E57" s="215">
        <f t="shared" si="49"/>
        <v>5.6002260641713978E-4</v>
      </c>
      <c r="F57" s="52">
        <f t="shared" si="36"/>
        <v>-0.51982378854625544</v>
      </c>
      <c r="H57" s="19">
        <v>9.9239999999999995</v>
      </c>
      <c r="I57" s="140">
        <v>5.8950000000000005</v>
      </c>
      <c r="J57" s="247">
        <f t="shared" si="30"/>
        <v>2.1423455186250647E-3</v>
      </c>
      <c r="K57" s="215">
        <f t="shared" si="31"/>
        <v>1.4200795148170064E-3</v>
      </c>
      <c r="L57" s="52">
        <f t="shared" si="44"/>
        <v>-0.40598548972188625</v>
      </c>
      <c r="N57" s="27">
        <f t="shared" si="50"/>
        <v>10.929515418502206</v>
      </c>
      <c r="O57" s="152">
        <f t="shared" si="51"/>
        <v>13.520642201834864</v>
      </c>
      <c r="P57" s="52">
        <f t="shared" si="52"/>
        <v>0.23707609021221818</v>
      </c>
    </row>
    <row r="58" spans="1:16" ht="20.100000000000001" customHeight="1" x14ac:dyDescent="0.25">
      <c r="A58" s="38" t="s">
        <v>212</v>
      </c>
      <c r="B58" s="19">
        <v>3.92</v>
      </c>
      <c r="C58" s="140">
        <v>4.7799999999999994</v>
      </c>
      <c r="D58" s="247">
        <f>B58/$B$62</f>
        <v>4.1249046378870379E-4</v>
      </c>
      <c r="E58" s="215">
        <f>C58/$C$62</f>
        <v>6.1396973822796521E-4</v>
      </c>
      <c r="F58" s="52">
        <f t="shared" si="36"/>
        <v>0.21938775510204067</v>
      </c>
      <c r="H58" s="19">
        <v>3.6749999999999998</v>
      </c>
      <c r="I58" s="140">
        <v>3.903</v>
      </c>
      <c r="J58" s="247">
        <f t="shared" si="30"/>
        <v>7.9334137252590816E-4</v>
      </c>
      <c r="K58" s="215">
        <f t="shared" si="31"/>
        <v>9.4021549556077611E-4</v>
      </c>
      <c r="L58" s="52">
        <f t="shared" si="44"/>
        <v>6.2040816326530669E-2</v>
      </c>
      <c r="N58" s="27">
        <f t="shared" si="50"/>
        <v>9.375</v>
      </c>
      <c r="O58" s="152">
        <f t="shared" si="51"/>
        <v>8.1652719665271984</v>
      </c>
      <c r="P58" s="52">
        <f t="shared" si="52"/>
        <v>-0.12903765690376551</v>
      </c>
    </row>
    <row r="59" spans="1:16" ht="20.100000000000001" customHeight="1" x14ac:dyDescent="0.25">
      <c r="A59" s="38" t="s">
        <v>189</v>
      </c>
      <c r="B59" s="19">
        <v>2.0300000000000002</v>
      </c>
      <c r="C59" s="140">
        <v>2.29</v>
      </c>
      <c r="D59" s="247">
        <f>B59/$B$62</f>
        <v>2.1361113303343591E-4</v>
      </c>
      <c r="E59" s="215">
        <f>C59/$C$62</f>
        <v>2.9414031392092899E-4</v>
      </c>
      <c r="F59" s="52">
        <f t="shared" si="36"/>
        <v>0.12807881773399002</v>
      </c>
      <c r="H59" s="19">
        <v>2.2919999999999998</v>
      </c>
      <c r="I59" s="140">
        <v>2.6290000000000004</v>
      </c>
      <c r="J59" s="247">
        <f t="shared" si="30"/>
        <v>4.9478596621207657E-4</v>
      </c>
      <c r="K59" s="215">
        <f t="shared" si="31"/>
        <v>6.3331451135774559E-4</v>
      </c>
      <c r="L59" s="52">
        <f t="shared" si="44"/>
        <v>0.14703315881326381</v>
      </c>
      <c r="N59" s="27">
        <f t="shared" ref="N59" si="53">(H59/B59)*10</f>
        <v>11.290640394088667</v>
      </c>
      <c r="O59" s="152">
        <f t="shared" ref="O59" si="54">(I59/C59)*10</f>
        <v>11.480349344978167</v>
      </c>
      <c r="P59" s="52">
        <f t="shared" ref="P59" si="55">(O59-N59)/N59</f>
        <v>1.6802319821364972E-2</v>
      </c>
    </row>
    <row r="60" spans="1:16" ht="20.100000000000001" customHeight="1" x14ac:dyDescent="0.25">
      <c r="A60" s="38" t="s">
        <v>195</v>
      </c>
      <c r="B60" s="19">
        <v>0.05</v>
      </c>
      <c r="C60" s="140">
        <v>1.7</v>
      </c>
      <c r="D60" s="247">
        <f>B60/$B$62</f>
        <v>5.2613579564885691E-6</v>
      </c>
      <c r="E60" s="215">
        <f>C60/$C$62</f>
        <v>2.1835743828191233E-4</v>
      </c>
      <c r="F60" s="52">
        <f t="shared" si="36"/>
        <v>32.999999999999993</v>
      </c>
      <c r="H60" s="19">
        <v>7.2000000000000008E-2</v>
      </c>
      <c r="I60" s="140">
        <v>2.347</v>
      </c>
      <c r="J60" s="247">
        <f t="shared" si="30"/>
        <v>1.5543014645405548E-5</v>
      </c>
      <c r="K60" s="215">
        <f t="shared" si="31"/>
        <v>5.6538195441484544E-4</v>
      </c>
      <c r="L60" s="52">
        <f t="shared" si="44"/>
        <v>31.597222222222218</v>
      </c>
      <c r="N60" s="27">
        <f t="shared" si="50"/>
        <v>14.400000000000002</v>
      </c>
      <c r="O60" s="152">
        <f t="shared" si="51"/>
        <v>13.805882352941177</v>
      </c>
      <c r="P60" s="52">
        <f t="shared" si="52"/>
        <v>-4.1258169934640619E-2</v>
      </c>
    </row>
    <row r="61" spans="1:16" ht="20.100000000000001" customHeight="1" thickBot="1" x14ac:dyDescent="0.3">
      <c r="A61" s="8" t="s">
        <v>17</v>
      </c>
      <c r="B61" s="19">
        <f>B62-SUM(B39:B60)</f>
        <v>5.2000000000043656</v>
      </c>
      <c r="C61" s="140">
        <f>C62-SUM(C39:C60)</f>
        <v>5.7700000000004366</v>
      </c>
      <c r="D61" s="247">
        <f>B61/$B$62</f>
        <v>5.4718122747527049E-4</v>
      </c>
      <c r="E61" s="215">
        <f>C61/$C$62</f>
        <v>7.4113083463925268E-4</v>
      </c>
      <c r="F61" s="52">
        <f t="shared" si="36"/>
        <v>0.10961538461453701</v>
      </c>
      <c r="H61" s="19">
        <f>H62-SUM(H39:H60)</f>
        <v>8.5360000000000582</v>
      </c>
      <c r="I61" s="140">
        <f>I62-SUM(I39:I60)</f>
        <v>4.942999999998392</v>
      </c>
      <c r="J61" s="247">
        <f t="shared" si="30"/>
        <v>1.8427107362942036E-3</v>
      </c>
      <c r="K61" s="215">
        <f t="shared" si="31"/>
        <v>1.1907469112363322E-3</v>
      </c>
      <c r="L61" s="52">
        <f t="shared" si="37"/>
        <v>-0.42092314901612482</v>
      </c>
      <c r="N61" s="27">
        <f t="shared" ref="N61" si="56">(H61/B61)*10</f>
        <v>16.415384615370947</v>
      </c>
      <c r="O61" s="152">
        <f t="shared" ref="O61" si="57">(I61/C61)*10</f>
        <v>8.5667244367383333</v>
      </c>
      <c r="P61" s="52">
        <f t="shared" ref="P61" si="58">(O61-N61)/N61</f>
        <v>-0.47812831453753013</v>
      </c>
    </row>
    <row r="62" spans="1:16" ht="26.25" customHeight="1" thickBot="1" x14ac:dyDescent="0.3">
      <c r="A62" s="12" t="s">
        <v>18</v>
      </c>
      <c r="B62" s="17">
        <v>9503.2500000000018</v>
      </c>
      <c r="C62" s="145">
        <v>7785.3999999999987</v>
      </c>
      <c r="D62" s="253">
        <f>SUM(D39:D61)</f>
        <v>1.0000000000000002</v>
      </c>
      <c r="E62" s="254">
        <f>SUM(E39:E61)</f>
        <v>1.0000000000000002</v>
      </c>
      <c r="F62" s="57">
        <f t="shared" si="34"/>
        <v>-0.18076447531107809</v>
      </c>
      <c r="G62" s="1"/>
      <c r="H62" s="17">
        <v>4632.3060000000005</v>
      </c>
      <c r="I62" s="145">
        <v>4151.1759999999995</v>
      </c>
      <c r="J62" s="253">
        <f>SUM(J39:J61)</f>
        <v>0.99999999999999967</v>
      </c>
      <c r="K62" s="254">
        <f>SUM(K39:K61)</f>
        <v>0.99999999999999978</v>
      </c>
      <c r="L62" s="57">
        <f t="shared" si="35"/>
        <v>-0.10386403661588871</v>
      </c>
      <c r="M62" s="1"/>
      <c r="N62" s="29">
        <f t="shared" si="32"/>
        <v>4.8744440059979475</v>
      </c>
      <c r="O62" s="146">
        <f t="shared" si="33"/>
        <v>5.3320009248079732</v>
      </c>
      <c r="P62" s="57">
        <f t="shared" si="8"/>
        <v>9.386853521078653E-2</v>
      </c>
    </row>
    <row r="64" spans="1:16" ht="15.75" thickBot="1" x14ac:dyDescent="0.3"/>
    <row r="65" spans="1:16" x14ac:dyDescent="0.25">
      <c r="A65" s="375" t="s">
        <v>15</v>
      </c>
      <c r="B65" s="369" t="s">
        <v>1</v>
      </c>
      <c r="C65" s="362"/>
      <c r="D65" s="369" t="s">
        <v>104</v>
      </c>
      <c r="E65" s="362"/>
      <c r="F65" s="130" t="s">
        <v>0</v>
      </c>
      <c r="H65" s="378" t="s">
        <v>19</v>
      </c>
      <c r="I65" s="379"/>
      <c r="J65" s="369" t="s">
        <v>104</v>
      </c>
      <c r="K65" s="367"/>
      <c r="L65" s="130" t="s">
        <v>0</v>
      </c>
      <c r="N65" s="361" t="s">
        <v>22</v>
      </c>
      <c r="O65" s="362"/>
      <c r="P65" s="130" t="s">
        <v>0</v>
      </c>
    </row>
    <row r="66" spans="1:16" x14ac:dyDescent="0.25">
      <c r="A66" s="376"/>
      <c r="B66" s="370" t="str">
        <f>B5</f>
        <v>jan-set</v>
      </c>
      <c r="C66" s="364"/>
      <c r="D66" s="370" t="str">
        <f>B5</f>
        <v>jan-set</v>
      </c>
      <c r="E66" s="364"/>
      <c r="F66" s="131" t="str">
        <f>F37</f>
        <v>2025/2024</v>
      </c>
      <c r="H66" s="359" t="str">
        <f>B5</f>
        <v>jan-set</v>
      </c>
      <c r="I66" s="364"/>
      <c r="J66" s="370" t="str">
        <f>B5</f>
        <v>jan-set</v>
      </c>
      <c r="K66" s="360"/>
      <c r="L66" s="131" t="str">
        <f>L37</f>
        <v>2025/2024</v>
      </c>
      <c r="N66" s="359" t="str">
        <f>B5</f>
        <v>jan-set</v>
      </c>
      <c r="O66" s="360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164</v>
      </c>
      <c r="B68" s="39">
        <v>1604.92</v>
      </c>
      <c r="C68" s="147">
        <v>1452.9700000000003</v>
      </c>
      <c r="D68" s="247">
        <f t="shared" ref="D68:D78" si="59">B68/$B$95</f>
        <v>0.21830893955057401</v>
      </c>
      <c r="E68" s="246">
        <f t="shared" ref="E68:E78" si="60">C68/$C$95</f>
        <v>0.20982758545993344</v>
      </c>
      <c r="F68" s="61">
        <f t="shared" ref="F68:F94" si="61">(C68-B68)/B68</f>
        <v>-9.4677616329785788E-2</v>
      </c>
      <c r="H68" s="19">
        <v>2087.9279999999999</v>
      </c>
      <c r="I68" s="147">
        <v>1633.7090000000001</v>
      </c>
      <c r="J68" s="245">
        <f t="shared" ref="J68:J78" si="62">H68/$H$95</f>
        <v>0.33381670209061504</v>
      </c>
      <c r="K68" s="246">
        <f t="shared" ref="K68:K78" si="63">I68/$I$95</f>
        <v>0.27225856038225649</v>
      </c>
      <c r="L68" s="61">
        <f t="shared" ref="L68:L94" si="64">(I68-H68)/H68</f>
        <v>-0.21754533681238042</v>
      </c>
      <c r="N68" s="41">
        <f t="shared" ref="N68:N69" si="65">(H68/B68)*10</f>
        <v>13.009545647135059</v>
      </c>
      <c r="O68" s="149">
        <f t="shared" ref="O68:O69" si="66">(I68/C68)*10</f>
        <v>11.243927954465679</v>
      </c>
      <c r="P68" s="61">
        <f t="shared" si="8"/>
        <v>-0.13571709116975977</v>
      </c>
    </row>
    <row r="69" spans="1:16" ht="20.100000000000001" customHeight="1" x14ac:dyDescent="0.25">
      <c r="A69" s="38" t="s">
        <v>166</v>
      </c>
      <c r="B69" s="19">
        <v>1122.0699999999997</v>
      </c>
      <c r="C69" s="140">
        <v>1251.8999999999999</v>
      </c>
      <c r="D69" s="247">
        <f t="shared" si="59"/>
        <v>0.15262935959519011</v>
      </c>
      <c r="E69" s="215">
        <f t="shared" si="60"/>
        <v>0.18079048723462326</v>
      </c>
      <c r="F69" s="52">
        <f t="shared" si="61"/>
        <v>0.11570579375618294</v>
      </c>
      <c r="H69" s="19">
        <v>911.077</v>
      </c>
      <c r="I69" s="140">
        <v>1230.2760000000001</v>
      </c>
      <c r="J69" s="214">
        <f t="shared" si="62"/>
        <v>0.14566245554952625</v>
      </c>
      <c r="K69" s="215">
        <f t="shared" si="63"/>
        <v>0.20502621497025539</v>
      </c>
      <c r="L69" s="52">
        <f t="shared" si="64"/>
        <v>0.35035348274624434</v>
      </c>
      <c r="N69" s="40">
        <f t="shared" si="65"/>
        <v>8.1196092935378381</v>
      </c>
      <c r="O69" s="143">
        <f t="shared" si="66"/>
        <v>9.8272705487658776</v>
      </c>
      <c r="P69" s="52">
        <f t="shared" si="8"/>
        <v>0.21031322979876846</v>
      </c>
    </row>
    <row r="70" spans="1:16" ht="20.100000000000001" customHeight="1" x14ac:dyDescent="0.25">
      <c r="A70" s="38" t="s">
        <v>183</v>
      </c>
      <c r="B70" s="19">
        <v>1583.52</v>
      </c>
      <c r="C70" s="140">
        <v>1799.66</v>
      </c>
      <c r="D70" s="247">
        <f t="shared" si="59"/>
        <v>0.21539800859676803</v>
      </c>
      <c r="E70" s="215">
        <f t="shared" si="60"/>
        <v>0.25989408759218963</v>
      </c>
      <c r="F70" s="52">
        <f t="shared" si="61"/>
        <v>0.13649338183287871</v>
      </c>
      <c r="H70" s="19">
        <v>924.62099999999998</v>
      </c>
      <c r="I70" s="140">
        <v>1109.413</v>
      </c>
      <c r="J70" s="214">
        <f t="shared" si="62"/>
        <v>0.14782786231312889</v>
      </c>
      <c r="K70" s="215">
        <f t="shared" si="63"/>
        <v>0.1848843253292724</v>
      </c>
      <c r="L70" s="52">
        <f t="shared" si="64"/>
        <v>0.19985702249894827</v>
      </c>
      <c r="N70" s="40">
        <f t="shared" ref="N70:N75" si="67">(H70/B70)*10</f>
        <v>5.839023188845105</v>
      </c>
      <c r="O70" s="143">
        <f t="shared" ref="O70:O75" si="68">(I70/C70)*10</f>
        <v>6.1645699743284847</v>
      </c>
      <c r="P70" s="52">
        <f t="shared" ref="P70:P75" si="69">(O70-N70)/N70</f>
        <v>5.5753638058041247E-2</v>
      </c>
    </row>
    <row r="71" spans="1:16" ht="20.100000000000001" customHeight="1" x14ac:dyDescent="0.25">
      <c r="A71" s="38" t="s">
        <v>178</v>
      </c>
      <c r="B71" s="19">
        <v>164.97</v>
      </c>
      <c r="C71" s="140">
        <v>133.89000000000001</v>
      </c>
      <c r="D71" s="247">
        <f t="shared" si="59"/>
        <v>2.2440013058381846E-2</v>
      </c>
      <c r="E71" s="215">
        <f t="shared" si="60"/>
        <v>1.9335440798661008E-2</v>
      </c>
      <c r="F71" s="52">
        <f t="shared" si="61"/>
        <v>-0.18839789052555</v>
      </c>
      <c r="H71" s="19">
        <v>408.27699999999999</v>
      </c>
      <c r="I71" s="140">
        <v>329.03200000000004</v>
      </c>
      <c r="J71" s="214">
        <f t="shared" si="62"/>
        <v>6.527508691844261E-2</v>
      </c>
      <c r="K71" s="215">
        <f t="shared" si="63"/>
        <v>5.483337524595544E-2</v>
      </c>
      <c r="L71" s="52">
        <f t="shared" si="64"/>
        <v>-0.19409616510359376</v>
      </c>
      <c r="N71" s="40">
        <f t="shared" si="67"/>
        <v>24.748560344305023</v>
      </c>
      <c r="O71" s="143">
        <f t="shared" si="68"/>
        <v>24.574800209126899</v>
      </c>
      <c r="P71" s="52">
        <f t="shared" si="69"/>
        <v>-7.0210199203813058E-3</v>
      </c>
    </row>
    <row r="72" spans="1:16" ht="20.100000000000001" customHeight="1" x14ac:dyDescent="0.25">
      <c r="A72" s="38" t="s">
        <v>187</v>
      </c>
      <c r="B72" s="19">
        <v>204.03000000000003</v>
      </c>
      <c r="C72" s="140">
        <v>243.25</v>
      </c>
      <c r="D72" s="247">
        <f t="shared" si="59"/>
        <v>2.7753142173132381E-2</v>
      </c>
      <c r="E72" s="215">
        <f t="shared" si="60"/>
        <v>3.5128433596790569E-2</v>
      </c>
      <c r="F72" s="52">
        <f t="shared" si="61"/>
        <v>0.19222663333823439</v>
      </c>
      <c r="H72" s="19">
        <v>172.75800000000001</v>
      </c>
      <c r="I72" s="140">
        <v>289.99299999999999</v>
      </c>
      <c r="J72" s="214">
        <f t="shared" si="62"/>
        <v>2.7620447553637135E-2</v>
      </c>
      <c r="K72" s="215">
        <f t="shared" si="63"/>
        <v>4.8327503062621124E-2</v>
      </c>
      <c r="L72" s="52">
        <f t="shared" si="64"/>
        <v>0.67860822653654229</v>
      </c>
      <c r="N72" s="40">
        <f t="shared" si="67"/>
        <v>8.4672842229083951</v>
      </c>
      <c r="O72" s="143">
        <f t="shared" si="68"/>
        <v>11.921603288797533</v>
      </c>
      <c r="P72" s="52">
        <f t="shared" si="69"/>
        <v>0.40796068431757765</v>
      </c>
    </row>
    <row r="73" spans="1:16" ht="20.100000000000001" customHeight="1" x14ac:dyDescent="0.25">
      <c r="A73" s="38" t="s">
        <v>168</v>
      </c>
      <c r="B73" s="19">
        <v>379.91999999999996</v>
      </c>
      <c r="C73" s="140">
        <v>324.69000000000005</v>
      </c>
      <c r="D73" s="247">
        <f t="shared" si="59"/>
        <v>5.167854616682082E-2</v>
      </c>
      <c r="E73" s="215">
        <f t="shared" si="60"/>
        <v>4.6889418723707846E-2</v>
      </c>
      <c r="F73" s="52">
        <f t="shared" si="61"/>
        <v>-0.14537271004421959</v>
      </c>
      <c r="H73" s="19">
        <v>307.02600000000001</v>
      </c>
      <c r="I73" s="140">
        <v>278.947</v>
      </c>
      <c r="J73" s="214">
        <f t="shared" si="62"/>
        <v>4.9087136518152531E-2</v>
      </c>
      <c r="K73" s="215">
        <f t="shared" si="63"/>
        <v>4.6486680701978929E-2</v>
      </c>
      <c r="L73" s="52">
        <f t="shared" si="64"/>
        <v>-9.1454795359350693E-2</v>
      </c>
      <c r="N73" s="40">
        <f t="shared" si="67"/>
        <v>8.0813329121920425</v>
      </c>
      <c r="O73" s="143">
        <f t="shared" si="68"/>
        <v>8.5911792786966004</v>
      </c>
      <c r="P73" s="52">
        <f t="shared" si="69"/>
        <v>6.3089390332548886E-2</v>
      </c>
    </row>
    <row r="74" spans="1:16" ht="20.100000000000001" customHeight="1" x14ac:dyDescent="0.25">
      <c r="A74" s="38" t="s">
        <v>175</v>
      </c>
      <c r="B74" s="19">
        <v>453.86</v>
      </c>
      <c r="C74" s="140">
        <v>524.86</v>
      </c>
      <c r="D74" s="247">
        <f t="shared" si="59"/>
        <v>6.1736220686653243E-2</v>
      </c>
      <c r="E74" s="215">
        <f t="shared" si="60"/>
        <v>7.5796545355031858E-2</v>
      </c>
      <c r="F74" s="52">
        <f t="shared" si="61"/>
        <v>0.15643590534526064</v>
      </c>
      <c r="H74" s="19">
        <v>217.87600000000003</v>
      </c>
      <c r="I74" s="140">
        <v>239.512</v>
      </c>
      <c r="J74" s="214">
        <f t="shared" si="62"/>
        <v>3.4833886889152718E-2</v>
      </c>
      <c r="K74" s="215">
        <f t="shared" si="63"/>
        <v>3.9914814887030067E-2</v>
      </c>
      <c r="L74" s="52">
        <f t="shared" si="64"/>
        <v>9.9304191374910339E-2</v>
      </c>
      <c r="N74" s="40">
        <f t="shared" ref="N74" si="70">(H74/B74)*10</f>
        <v>4.8005111708456365</v>
      </c>
      <c r="O74" s="143">
        <f t="shared" ref="O74" si="71">(I74/C74)*10</f>
        <v>4.5633502267271266</v>
      </c>
      <c r="P74" s="52">
        <f t="shared" ref="P74" si="72">(O74-N74)/N74</f>
        <v>-4.940326887662104E-2</v>
      </c>
    </row>
    <row r="75" spans="1:16" ht="20.100000000000001" customHeight="1" x14ac:dyDescent="0.25">
      <c r="A75" s="38" t="s">
        <v>185</v>
      </c>
      <c r="B75" s="19">
        <v>734.08</v>
      </c>
      <c r="C75" s="140">
        <v>331.65000000000003</v>
      </c>
      <c r="D75" s="247">
        <f t="shared" si="59"/>
        <v>9.9853093204200452E-2</v>
      </c>
      <c r="E75" s="215">
        <f t="shared" si="60"/>
        <v>4.7894532383866782E-2</v>
      </c>
      <c r="F75" s="52">
        <f t="shared" si="61"/>
        <v>-0.54821000435919787</v>
      </c>
      <c r="H75" s="19">
        <v>299.08</v>
      </c>
      <c r="I75" s="140">
        <v>160.35599999999999</v>
      </c>
      <c r="J75" s="214">
        <f t="shared" si="62"/>
        <v>4.7816734706015315E-2</v>
      </c>
      <c r="K75" s="215">
        <f t="shared" si="63"/>
        <v>2.6723421189855181E-2</v>
      </c>
      <c r="L75" s="52">
        <f t="shared" si="64"/>
        <v>-0.46383576300655344</v>
      </c>
      <c r="N75" s="40">
        <f t="shared" si="67"/>
        <v>4.0742153443766345</v>
      </c>
      <c r="O75" s="143">
        <f t="shared" si="68"/>
        <v>4.8350972410673894</v>
      </c>
      <c r="P75" s="52">
        <f t="shared" si="69"/>
        <v>0.18675544427001117</v>
      </c>
    </row>
    <row r="76" spans="1:16" ht="20.100000000000001" customHeight="1" x14ac:dyDescent="0.25">
      <c r="A76" s="38" t="s">
        <v>174</v>
      </c>
      <c r="B76" s="19">
        <v>390.09000000000003</v>
      </c>
      <c r="C76" s="140">
        <v>239.13</v>
      </c>
      <c r="D76" s="247">
        <f t="shared" si="59"/>
        <v>5.3061918493933297E-2</v>
      </c>
      <c r="E76" s="215">
        <f t="shared" si="60"/>
        <v>3.4533452522098787E-2</v>
      </c>
      <c r="F76" s="52">
        <f t="shared" si="61"/>
        <v>-0.38698761824194422</v>
      </c>
      <c r="H76" s="19">
        <v>300.99299999999994</v>
      </c>
      <c r="I76" s="140">
        <v>149.60699999999997</v>
      </c>
      <c r="J76" s="214">
        <f t="shared" si="62"/>
        <v>4.8122584022227043E-2</v>
      </c>
      <c r="K76" s="215">
        <f t="shared" si="63"/>
        <v>2.4932094052923889E-2</v>
      </c>
      <c r="L76" s="52">
        <f t="shared" ref="L76:L93" si="73">(I76-H76)/H76</f>
        <v>-0.50295521822766642</v>
      </c>
      <c r="N76" s="40">
        <f t="shared" ref="N76:N79" si="74">(H76/B76)*10</f>
        <v>7.7159886180112256</v>
      </c>
      <c r="O76" s="143">
        <f t="shared" ref="O76:O79" si="75">(I76/C76)*10</f>
        <v>6.2563041023710939</v>
      </c>
      <c r="P76" s="52">
        <f t="shared" ref="P76:P79" si="76">(O76-N76)/N76</f>
        <v>-0.1891766030127143</v>
      </c>
    </row>
    <row r="77" spans="1:16" ht="20.100000000000001" customHeight="1" x14ac:dyDescent="0.25">
      <c r="A77" s="38" t="s">
        <v>179</v>
      </c>
      <c r="B77" s="19">
        <v>102.22</v>
      </c>
      <c r="C77" s="140">
        <v>135.32999999999998</v>
      </c>
      <c r="D77" s="247">
        <f t="shared" si="59"/>
        <v>1.390445617280592E-2</v>
      </c>
      <c r="E77" s="215">
        <f t="shared" si="60"/>
        <v>1.9543395349038716E-2</v>
      </c>
      <c r="F77" s="52">
        <f t="shared" si="61"/>
        <v>0.32390921541772633</v>
      </c>
      <c r="H77" s="19">
        <v>87.907000000000011</v>
      </c>
      <c r="I77" s="140">
        <v>127.17800000000001</v>
      </c>
      <c r="J77" s="214">
        <f t="shared" si="62"/>
        <v>1.4054519519197835E-2</v>
      </c>
      <c r="K77" s="215">
        <f t="shared" si="63"/>
        <v>2.1194288084533178E-2</v>
      </c>
      <c r="L77" s="52">
        <f t="shared" si="73"/>
        <v>0.4467334797001376</v>
      </c>
      <c r="N77" s="40">
        <f t="shared" si="74"/>
        <v>8.5997847779299565</v>
      </c>
      <c r="O77" s="143">
        <f t="shared" si="75"/>
        <v>9.3976206310500281</v>
      </c>
      <c r="P77" s="52">
        <f t="shared" si="76"/>
        <v>9.2773932571847184E-2</v>
      </c>
    </row>
    <row r="78" spans="1:16" ht="20.100000000000001" customHeight="1" x14ac:dyDescent="0.25">
      <c r="A78" s="38" t="s">
        <v>199</v>
      </c>
      <c r="B78" s="19">
        <v>138.58000000000001</v>
      </c>
      <c r="C78" s="140">
        <v>98.699999999999989</v>
      </c>
      <c r="D78" s="247">
        <f t="shared" si="59"/>
        <v>1.8850318298057566E-2</v>
      </c>
      <c r="E78" s="215">
        <f t="shared" si="60"/>
        <v>1.425355147380567E-2</v>
      </c>
      <c r="F78" s="52">
        <f t="shared" si="61"/>
        <v>-0.28777601385481327</v>
      </c>
      <c r="H78" s="19">
        <v>94.712999999999994</v>
      </c>
      <c r="I78" s="140">
        <v>89.580999999999989</v>
      </c>
      <c r="J78" s="214">
        <f t="shared" si="62"/>
        <v>1.5142658801025907E-2</v>
      </c>
      <c r="K78" s="215">
        <f t="shared" si="63"/>
        <v>1.4928726044603361E-2</v>
      </c>
      <c r="L78" s="52">
        <f t="shared" si="73"/>
        <v>-5.4184747605925322E-2</v>
      </c>
      <c r="N78" s="40">
        <f t="shared" ref="N78" si="77">(H78/B78)*10</f>
        <v>6.8345360080819724</v>
      </c>
      <c r="O78" s="143">
        <f t="shared" ref="O78" si="78">(I78/C78)*10</f>
        <v>9.0760891590678821</v>
      </c>
      <c r="P78" s="52">
        <f t="shared" ref="P78" si="79">(O78-N78)/N78</f>
        <v>0.32797444454681768</v>
      </c>
    </row>
    <row r="79" spans="1:16" ht="20.100000000000001" customHeight="1" x14ac:dyDescent="0.25">
      <c r="A79" s="38" t="s">
        <v>165</v>
      </c>
      <c r="B79" s="19">
        <v>229.39</v>
      </c>
      <c r="C79" s="140">
        <v>105.42999999999999</v>
      </c>
      <c r="D79" s="247">
        <f t="shared" ref="D79:D91" si="80">B79/$B$95</f>
        <v>3.1202731378203379E-2</v>
      </c>
      <c r="E79" s="215">
        <f t="shared" ref="E79:E91" si="81">C79/$C$95</f>
        <v>1.5225450171057059E-2</v>
      </c>
      <c r="F79" s="52">
        <f t="shared" si="61"/>
        <v>-0.54038972928200879</v>
      </c>
      <c r="H79" s="19">
        <v>127.90900000000001</v>
      </c>
      <c r="I79" s="140">
        <v>68.697000000000003</v>
      </c>
      <c r="J79" s="214">
        <f t="shared" ref="J79:J90" si="82">H79/$H$95</f>
        <v>2.0450015780098012E-2</v>
      </c>
      <c r="K79" s="215">
        <f t="shared" ref="K79:K90" si="83">I79/$I$95</f>
        <v>1.144839522986032E-2</v>
      </c>
      <c r="L79" s="52">
        <f t="shared" si="73"/>
        <v>-0.46292285922022686</v>
      </c>
      <c r="N79" s="40">
        <f t="shared" si="74"/>
        <v>5.576049522647021</v>
      </c>
      <c r="O79" s="143">
        <f t="shared" si="75"/>
        <v>6.5158873186000204</v>
      </c>
      <c r="P79" s="52">
        <f t="shared" si="76"/>
        <v>0.16854904034404028</v>
      </c>
    </row>
    <row r="80" spans="1:16" ht="20.100000000000001" customHeight="1" x14ac:dyDescent="0.25">
      <c r="A80" s="38" t="s">
        <v>200</v>
      </c>
      <c r="B80" s="19">
        <v>28.61</v>
      </c>
      <c r="C80" s="140">
        <v>64.98</v>
      </c>
      <c r="D80" s="247">
        <f t="shared" si="80"/>
        <v>3.8916698405789215E-3</v>
      </c>
      <c r="E80" s="215">
        <f t="shared" si="81"/>
        <v>9.383949085794251E-3</v>
      </c>
      <c r="F80" s="52">
        <f t="shared" si="61"/>
        <v>1.2712338343236633</v>
      </c>
      <c r="H80" s="19">
        <v>43.997</v>
      </c>
      <c r="I80" s="140">
        <v>66.60499999999999</v>
      </c>
      <c r="J80" s="214">
        <f t="shared" si="82"/>
        <v>7.0342145140449234E-3</v>
      </c>
      <c r="K80" s="215">
        <f t="shared" si="83"/>
        <v>1.1099762206280426E-2</v>
      </c>
      <c r="L80" s="52">
        <f t="shared" si="73"/>
        <v>0.51385321726481326</v>
      </c>
      <c r="N80" s="40">
        <f t="shared" ref="N80:N93" si="84">(H80/B80)*10</f>
        <v>15.378189444250264</v>
      </c>
      <c r="O80" s="143">
        <f t="shared" ref="O80:O93" si="85">(I80/C80)*10</f>
        <v>10.250076946752845</v>
      </c>
      <c r="P80" s="52">
        <f t="shared" ref="P80:P93" si="86">(O80-N80)/N80</f>
        <v>-0.33346659670750539</v>
      </c>
    </row>
    <row r="81" spans="1:16" ht="20.100000000000001" customHeight="1" x14ac:dyDescent="0.25">
      <c r="A81" s="38" t="s">
        <v>226</v>
      </c>
      <c r="B81" s="19">
        <v>39.54</v>
      </c>
      <c r="C81" s="140">
        <v>58.88</v>
      </c>
      <c r="D81" s="247">
        <f t="shared" si="80"/>
        <v>5.3784210239947762E-3</v>
      </c>
      <c r="E81" s="215">
        <f t="shared" si="81"/>
        <v>8.50303050433311E-3</v>
      </c>
      <c r="F81" s="52">
        <f t="shared" si="61"/>
        <v>0.48912493677288832</v>
      </c>
      <c r="H81" s="19">
        <v>44.958999999999996</v>
      </c>
      <c r="I81" s="140">
        <v>60.67</v>
      </c>
      <c r="J81" s="214">
        <f t="shared" si="82"/>
        <v>7.188018508919829E-3</v>
      </c>
      <c r="K81" s="215">
        <f t="shared" si="83"/>
        <v>1.0110690984986617E-2</v>
      </c>
      <c r="L81" s="52">
        <f t="shared" si="73"/>
        <v>0.34945172268066477</v>
      </c>
      <c r="N81" s="40">
        <f t="shared" ref="N81:N89" si="87">(H81/B81)*10</f>
        <v>11.370510875063227</v>
      </c>
      <c r="O81" s="143">
        <f t="shared" ref="O81:O92" si="88">(I81/C81)*10</f>
        <v>10.304008152173914</v>
      </c>
      <c r="P81" s="52">
        <f t="shared" ref="P81:P89" si="89">(O81-N81)/N81</f>
        <v>-9.3795497371034556E-2</v>
      </c>
    </row>
    <row r="82" spans="1:16" ht="20.100000000000001" customHeight="1" x14ac:dyDescent="0.25">
      <c r="A82" s="38" t="s">
        <v>234</v>
      </c>
      <c r="B82" s="19"/>
      <c r="C82" s="140">
        <v>2.6</v>
      </c>
      <c r="D82" s="247">
        <f t="shared" si="80"/>
        <v>0</v>
      </c>
      <c r="E82" s="215">
        <f t="shared" si="81"/>
        <v>3.7547349373753542E-4</v>
      </c>
      <c r="F82" s="52"/>
      <c r="H82" s="19"/>
      <c r="I82" s="140">
        <v>35.725999999999999</v>
      </c>
      <c r="J82" s="214">
        <f t="shared" si="82"/>
        <v>0</v>
      </c>
      <c r="K82" s="215">
        <f t="shared" si="83"/>
        <v>5.9537587956095574E-3</v>
      </c>
      <c r="L82" s="52"/>
      <c r="N82" s="40"/>
      <c r="O82" s="143">
        <f t="shared" si="88"/>
        <v>137.40769230769229</v>
      </c>
      <c r="P82" s="52"/>
    </row>
    <row r="83" spans="1:16" ht="20.100000000000001" customHeight="1" x14ac:dyDescent="0.25">
      <c r="A83" s="38" t="s">
        <v>220</v>
      </c>
      <c r="B83" s="19">
        <v>14.069999999999999</v>
      </c>
      <c r="C83" s="140">
        <v>17.7</v>
      </c>
      <c r="D83" s="247">
        <f t="shared" si="80"/>
        <v>1.913869089721965E-3</v>
      </c>
      <c r="E83" s="215">
        <f t="shared" si="81"/>
        <v>2.5561080150593757E-3</v>
      </c>
      <c r="F83" s="52">
        <f t="shared" si="61"/>
        <v>0.25799573560767597</v>
      </c>
      <c r="H83" s="19">
        <v>25.951999999999998</v>
      </c>
      <c r="I83" s="140">
        <v>26.938000000000002</v>
      </c>
      <c r="J83" s="214">
        <f t="shared" si="82"/>
        <v>4.1491905145463063E-3</v>
      </c>
      <c r="K83" s="215">
        <f t="shared" si="83"/>
        <v>4.4892334556381978E-3</v>
      </c>
      <c r="L83" s="52">
        <f t="shared" si="73"/>
        <v>3.7993218249075381E-2</v>
      </c>
      <c r="N83" s="40">
        <f t="shared" si="87"/>
        <v>18.444918265813786</v>
      </c>
      <c r="O83" s="143">
        <f t="shared" si="88"/>
        <v>15.219209039548025</v>
      </c>
      <c r="P83" s="52">
        <f t="shared" si="89"/>
        <v>-0.17488335701895527</v>
      </c>
    </row>
    <row r="84" spans="1:16" ht="20.100000000000001" customHeight="1" x14ac:dyDescent="0.25">
      <c r="A84" s="38" t="s">
        <v>167</v>
      </c>
      <c r="B84" s="19">
        <v>12.309999999999999</v>
      </c>
      <c r="C84" s="140">
        <v>24.25</v>
      </c>
      <c r="D84" s="247">
        <f t="shared" si="80"/>
        <v>1.6744654224930624E-3</v>
      </c>
      <c r="E84" s="215">
        <f t="shared" si="81"/>
        <v>3.5020123935135513E-3</v>
      </c>
      <c r="F84" s="52">
        <f t="shared" si="61"/>
        <v>0.96994313566206358</v>
      </c>
      <c r="H84" s="19">
        <v>9.6940000000000008</v>
      </c>
      <c r="I84" s="140">
        <v>21.827999999999999</v>
      </c>
      <c r="J84" s="214">
        <f t="shared" si="82"/>
        <v>1.5498710252778939E-3</v>
      </c>
      <c r="K84" s="215">
        <f t="shared" si="83"/>
        <v>3.6376489668746965E-3</v>
      </c>
      <c r="L84" s="52">
        <f t="shared" si="73"/>
        <v>1.2517020837631523</v>
      </c>
      <c r="N84" s="40">
        <f t="shared" si="87"/>
        <v>7.8748984565394009</v>
      </c>
      <c r="O84" s="143">
        <f t="shared" si="88"/>
        <v>9.0012371134020626</v>
      </c>
      <c r="P84" s="52">
        <f t="shared" si="89"/>
        <v>0.14302897530409905</v>
      </c>
    </row>
    <row r="85" spans="1:16" ht="20.100000000000001" customHeight="1" x14ac:dyDescent="0.25">
      <c r="A85" s="38" t="s">
        <v>207</v>
      </c>
      <c r="B85" s="19">
        <v>16.490000000000002</v>
      </c>
      <c r="C85" s="140">
        <v>19.850000000000001</v>
      </c>
      <c r="D85" s="247">
        <f t="shared" si="80"/>
        <v>2.2430491321617065E-3</v>
      </c>
      <c r="E85" s="215">
        <f t="shared" si="81"/>
        <v>2.8665957118038763E-3</v>
      </c>
      <c r="F85" s="52">
        <f t="shared" si="61"/>
        <v>0.20375985445724676</v>
      </c>
      <c r="H85" s="19">
        <v>16.247</v>
      </c>
      <c r="I85" s="140">
        <v>13.981</v>
      </c>
      <c r="J85" s="214">
        <f t="shared" si="82"/>
        <v>2.5975608157303423E-3</v>
      </c>
      <c r="K85" s="215">
        <f t="shared" si="83"/>
        <v>2.3299418272803344E-3</v>
      </c>
      <c r="L85" s="52">
        <f t="shared" si="73"/>
        <v>-0.13947190250507785</v>
      </c>
      <c r="N85" s="40">
        <f t="shared" si="87"/>
        <v>9.8526379624014542</v>
      </c>
      <c r="O85" s="143">
        <f t="shared" si="88"/>
        <v>7.0433249370277071</v>
      </c>
      <c r="P85" s="52">
        <f t="shared" si="89"/>
        <v>-0.28513308172839968</v>
      </c>
    </row>
    <row r="86" spans="1:16" ht="20.100000000000001" customHeight="1" x14ac:dyDescent="0.25">
      <c r="A86" s="38" t="s">
        <v>201</v>
      </c>
      <c r="B86" s="19">
        <v>21.259999999999998</v>
      </c>
      <c r="C86" s="140">
        <v>17.529999999999998</v>
      </c>
      <c r="D86" s="247">
        <f t="shared" si="80"/>
        <v>2.8918874802764021E-3</v>
      </c>
      <c r="E86" s="215">
        <f t="shared" si="81"/>
        <v>2.5315578250842286E-3</v>
      </c>
      <c r="F86" s="52">
        <f t="shared" si="61"/>
        <v>-0.17544684854186268</v>
      </c>
      <c r="H86" s="19">
        <v>89.236999999999995</v>
      </c>
      <c r="I86" s="140">
        <v>13.007999999999999</v>
      </c>
      <c r="J86" s="214">
        <f t="shared" si="82"/>
        <v>1.426715913789183E-2</v>
      </c>
      <c r="K86" s="215">
        <f t="shared" si="83"/>
        <v>2.1677908081870101E-3</v>
      </c>
      <c r="L86" s="52">
        <f t="shared" si="73"/>
        <v>-0.8542308683617782</v>
      </c>
      <c r="N86" s="40">
        <f t="shared" si="87"/>
        <v>41.97412982126059</v>
      </c>
      <c r="O86" s="143">
        <f t="shared" si="88"/>
        <v>7.4204221334854541</v>
      </c>
      <c r="P86" s="52">
        <f t="shared" si="89"/>
        <v>-0.82321439026648058</v>
      </c>
    </row>
    <row r="87" spans="1:16" ht="20.100000000000001" customHeight="1" x14ac:dyDescent="0.25">
      <c r="A87" s="38" t="s">
        <v>231</v>
      </c>
      <c r="B87" s="19">
        <v>18.940000000000001</v>
      </c>
      <c r="C87" s="140">
        <v>12.6</v>
      </c>
      <c r="D87" s="247">
        <f t="shared" si="80"/>
        <v>2.5763099189292128E-3</v>
      </c>
      <c r="E87" s="215">
        <f t="shared" si="81"/>
        <v>1.8196023158049792E-3</v>
      </c>
      <c r="F87" s="52">
        <f t="shared" si="61"/>
        <v>-0.33474128827877514</v>
      </c>
      <c r="H87" s="19">
        <v>12.991</v>
      </c>
      <c r="I87" s="140">
        <v>8.3219999999999992</v>
      </c>
      <c r="J87" s="214">
        <f t="shared" si="82"/>
        <v>2.0769934484614317E-3</v>
      </c>
      <c r="K87" s="215">
        <f t="shared" si="83"/>
        <v>1.3868661674148444E-3</v>
      </c>
      <c r="L87" s="52">
        <f t="shared" si="73"/>
        <v>-0.35940266338234167</v>
      </c>
      <c r="N87" s="40">
        <f t="shared" si="87"/>
        <v>6.8590285110876446</v>
      </c>
      <c r="O87" s="143">
        <f t="shared" si="88"/>
        <v>6.6047619047619044</v>
      </c>
      <c r="P87" s="52">
        <f t="shared" si="89"/>
        <v>-3.7070352735043638E-2</v>
      </c>
    </row>
    <row r="88" spans="1:16" ht="20.100000000000001" customHeight="1" x14ac:dyDescent="0.25">
      <c r="A88" s="38" t="s">
        <v>203</v>
      </c>
      <c r="B88" s="19">
        <v>17.95</v>
      </c>
      <c r="C88" s="140">
        <v>6.9</v>
      </c>
      <c r="D88" s="247">
        <f t="shared" si="80"/>
        <v>2.4416453561129548E-3</v>
      </c>
      <c r="E88" s="215">
        <f t="shared" si="81"/>
        <v>9.9644888722653642E-4</v>
      </c>
      <c r="F88" s="52">
        <f t="shared" si="61"/>
        <v>-0.61559888579387179</v>
      </c>
      <c r="H88" s="19">
        <v>21.952000000000002</v>
      </c>
      <c r="I88" s="140">
        <v>6.9610000000000003</v>
      </c>
      <c r="J88" s="214">
        <f t="shared" si="82"/>
        <v>3.5096728643387999E-3</v>
      </c>
      <c r="K88" s="215">
        <f t="shared" si="83"/>
        <v>1.1600547213860531E-3</v>
      </c>
      <c r="L88" s="52">
        <f t="shared" si="73"/>
        <v>-0.68289905247813409</v>
      </c>
      <c r="N88" s="40">
        <f t="shared" si="87"/>
        <v>12.229526462395544</v>
      </c>
      <c r="O88" s="143">
        <f t="shared" si="88"/>
        <v>10.08840579710145</v>
      </c>
      <c r="P88" s="52">
        <f t="shared" si="89"/>
        <v>-0.17507796985253732</v>
      </c>
    </row>
    <row r="89" spans="1:16" ht="20.100000000000001" customHeight="1" x14ac:dyDescent="0.25">
      <c r="A89" s="38" t="s">
        <v>205</v>
      </c>
      <c r="B89" s="19">
        <v>4.6499999999999995</v>
      </c>
      <c r="C89" s="140">
        <v>6.56</v>
      </c>
      <c r="D89" s="247">
        <f t="shared" si="80"/>
        <v>6.3251537080363449E-4</v>
      </c>
      <c r="E89" s="215">
        <f t="shared" si="81"/>
        <v>9.4734850727624313E-4</v>
      </c>
      <c r="F89" s="52">
        <f t="shared" si="61"/>
        <v>0.41075268817204308</v>
      </c>
      <c r="H89" s="19">
        <v>5.6029999999999998</v>
      </c>
      <c r="I89" s="140">
        <v>6.270999999999999</v>
      </c>
      <c r="J89" s="214">
        <f t="shared" si="82"/>
        <v>8.9580434852816568E-4</v>
      </c>
      <c r="K89" s="215">
        <f t="shared" si="83"/>
        <v>1.0450658178152473E-3</v>
      </c>
      <c r="L89" s="52">
        <f t="shared" si="73"/>
        <v>0.11922184543994276</v>
      </c>
      <c r="N89" s="40">
        <f t="shared" si="87"/>
        <v>12.049462365591399</v>
      </c>
      <c r="O89" s="143">
        <f t="shared" si="88"/>
        <v>9.5594512195121943</v>
      </c>
      <c r="P89" s="52">
        <f t="shared" si="89"/>
        <v>-0.20664914919272356</v>
      </c>
    </row>
    <row r="90" spans="1:16" ht="20.100000000000001" customHeight="1" x14ac:dyDescent="0.25">
      <c r="A90" s="38" t="s">
        <v>235</v>
      </c>
      <c r="B90" s="19"/>
      <c r="C90" s="140">
        <v>2.6</v>
      </c>
      <c r="D90" s="247">
        <f t="shared" si="80"/>
        <v>0</v>
      </c>
      <c r="E90" s="215">
        <f t="shared" si="81"/>
        <v>3.7547349373753542E-4</v>
      </c>
      <c r="F90" s="52"/>
      <c r="H90" s="19"/>
      <c r="I90" s="140">
        <v>5.6269999999999998</v>
      </c>
      <c r="J90" s="214">
        <f t="shared" si="82"/>
        <v>0</v>
      </c>
      <c r="K90" s="215">
        <f t="shared" si="83"/>
        <v>9.3774284114916246E-4</v>
      </c>
      <c r="L90" s="52"/>
      <c r="N90" s="40"/>
      <c r="O90" s="143">
        <f t="shared" si="88"/>
        <v>21.642307692307693</v>
      </c>
      <c r="P90" s="52"/>
    </row>
    <row r="91" spans="1:16" ht="20.100000000000001" customHeight="1" x14ac:dyDescent="0.25">
      <c r="A91" s="38" t="s">
        <v>208</v>
      </c>
      <c r="B91" s="19"/>
      <c r="C91" s="140">
        <v>9</v>
      </c>
      <c r="D91" s="247">
        <f t="shared" si="80"/>
        <v>0</v>
      </c>
      <c r="E91" s="215">
        <f t="shared" si="81"/>
        <v>1.2997159398606996E-3</v>
      </c>
      <c r="F91" s="52"/>
      <c r="H91" s="19"/>
      <c r="I91" s="140">
        <v>3.8039999999999998</v>
      </c>
      <c r="J91" s="214">
        <f>H91/$H$95</f>
        <v>0</v>
      </c>
      <c r="K91" s="215">
        <f>I91/$I$95</f>
        <v>6.339388249033968E-4</v>
      </c>
      <c r="L91" s="52"/>
      <c r="N91" s="40"/>
      <c r="O91" s="143">
        <f t="shared" si="88"/>
        <v>4.2266666666666666</v>
      </c>
      <c r="P91" s="52"/>
    </row>
    <row r="92" spans="1:16" ht="20.100000000000001" customHeight="1" x14ac:dyDescent="0.25">
      <c r="A92" s="38" t="s">
        <v>236</v>
      </c>
      <c r="B92" s="19"/>
      <c r="C92" s="140">
        <v>7.2</v>
      </c>
      <c r="D92" s="247">
        <f>B92/$B$95</f>
        <v>0</v>
      </c>
      <c r="E92" s="215">
        <f>C92/$C$95</f>
        <v>1.0397727518885597E-3</v>
      </c>
      <c r="F92" s="52"/>
      <c r="H92" s="19"/>
      <c r="I92" s="140">
        <v>3.133</v>
      </c>
      <c r="J92" s="214">
        <f>H92/$H$95</f>
        <v>0</v>
      </c>
      <c r="K92" s="215">
        <f>I92/$I$95</f>
        <v>5.2211628244541069E-4</v>
      </c>
      <c r="L92" s="52"/>
      <c r="N92" s="40"/>
      <c r="O92" s="143">
        <f t="shared" si="88"/>
        <v>4.3513888888888888</v>
      </c>
      <c r="P92" s="52"/>
    </row>
    <row r="93" spans="1:16" ht="20.100000000000001" customHeight="1" x14ac:dyDescent="0.25">
      <c r="A93" s="38" t="s">
        <v>230</v>
      </c>
      <c r="B93" s="19">
        <v>2.64</v>
      </c>
      <c r="C93" s="140">
        <v>2.04</v>
      </c>
      <c r="D93" s="247">
        <f>B93/$B$95</f>
        <v>3.5910550084335385E-4</v>
      </c>
      <c r="E93" s="215">
        <f>C93/$C$95</f>
        <v>2.9460227970175854E-4</v>
      </c>
      <c r="F93" s="52">
        <f t="shared" si="61"/>
        <v>-0.22727272727272729</v>
      </c>
      <c r="H93" s="19">
        <v>2.6989999999999998</v>
      </c>
      <c r="I93" s="140">
        <v>2.5050000000000003</v>
      </c>
      <c r="J93" s="214">
        <f>H93/$H$95</f>
        <v>4.3151453447751544E-4</v>
      </c>
      <c r="K93" s="215">
        <f>I93/$I$95</f>
        <v>4.1745971513748928E-4</v>
      </c>
      <c r="L93" s="52">
        <f t="shared" si="73"/>
        <v>-7.1878473508706756E-2</v>
      </c>
      <c r="N93" s="40">
        <f t="shared" si="84"/>
        <v>10.223484848484848</v>
      </c>
      <c r="O93" s="143">
        <f t="shared" si="85"/>
        <v>12.279411764705884</v>
      </c>
      <c r="P93" s="52">
        <f t="shared" si="86"/>
        <v>0.201098446047556</v>
      </c>
    </row>
    <row r="94" spans="1:16" ht="20.100000000000001" customHeight="1" thickBot="1" x14ac:dyDescent="0.3">
      <c r="A94" s="8" t="s">
        <v>17</v>
      </c>
      <c r="B94" s="196">
        <f>B95-SUM(B68:B93)</f>
        <v>67.490000000000691</v>
      </c>
      <c r="C94" s="22">
        <f>C95-SUM(C68:C93)</f>
        <v>30.43999999999869</v>
      </c>
      <c r="D94" s="247">
        <f>B94/$B$95</f>
        <v>9.1803144893629531E-3</v>
      </c>
      <c r="E94" s="215">
        <f>C94/$C$95</f>
        <v>4.3959281343731102E-3</v>
      </c>
      <c r="F94" s="52">
        <f t="shared" si="61"/>
        <v>-0.54897021781006994</v>
      </c>
      <c r="H94" s="196">
        <f>H95-SUM(H68:H93)</f>
        <v>41.218000000001666</v>
      </c>
      <c r="I94" s="119">
        <f>I95-SUM(I68:I93)</f>
        <v>18.898999999999432</v>
      </c>
      <c r="J94" s="214">
        <f>H94/$H$95</f>
        <v>6.5899096265635247E-3</v>
      </c>
      <c r="K94" s="215">
        <f>I94/$I$95</f>
        <v>3.1495294037457776E-3</v>
      </c>
      <c r="L94" s="52">
        <f t="shared" si="64"/>
        <v>-0.54148672909896967</v>
      </c>
      <c r="N94" s="40">
        <f t="shared" ref="N94" si="90">(H94/B94)*10</f>
        <v>6.1072751518745356</v>
      </c>
      <c r="O94" s="143">
        <f t="shared" ref="O94" si="91">(I94/C94)*10</f>
        <v>6.2086070959264941</v>
      </c>
      <c r="P94" s="52">
        <f t="shared" ref="P94" si="92">(O94-N94)/N94</f>
        <v>1.6592005686997112E-2</v>
      </c>
    </row>
    <row r="95" spans="1:16" ht="26.25" customHeight="1" thickBot="1" x14ac:dyDescent="0.3">
      <c r="A95" s="12" t="s">
        <v>18</v>
      </c>
      <c r="B95" s="17">
        <v>7351.6</v>
      </c>
      <c r="C95" s="145">
        <v>6924.5899999999992</v>
      </c>
      <c r="D95" s="243">
        <f>SUM(D68:D94)</f>
        <v>1</v>
      </c>
      <c r="E95" s="244">
        <f>SUM(E68:E94)</f>
        <v>1</v>
      </c>
      <c r="F95" s="57">
        <f>(C95-B95)/B95</f>
        <v>-5.8083954513303379E-2</v>
      </c>
      <c r="G95" s="1"/>
      <c r="H95" s="17">
        <v>6254.7140000000027</v>
      </c>
      <c r="I95" s="145">
        <v>6000.5789999999997</v>
      </c>
      <c r="J95" s="255">
        <f>H95/$H$95</f>
        <v>1</v>
      </c>
      <c r="K95" s="244">
        <f>I95/$I$95</f>
        <v>1</v>
      </c>
      <c r="L95" s="57">
        <f>(I95-H95)/H95</f>
        <v>-4.0630954508871685E-2</v>
      </c>
      <c r="M95" s="1"/>
      <c r="N95" s="37">
        <f t="shared" ref="N95:O95" si="93">(H95/B95)*10</f>
        <v>8.5079628924315838</v>
      </c>
      <c r="O95" s="150">
        <f t="shared" si="93"/>
        <v>8.6656090829926402</v>
      </c>
      <c r="P95" s="57">
        <f>(O95-N95)/N95</f>
        <v>1.8529252249242123E-2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50" t="s">
        <v>3</v>
      </c>
      <c r="B4" s="333"/>
      <c r="C4" s="333"/>
      <c r="D4" s="361" t="s">
        <v>1</v>
      </c>
      <c r="E4" s="380"/>
      <c r="F4" s="362" t="s">
        <v>13</v>
      </c>
      <c r="G4" s="362"/>
      <c r="H4" s="381" t="s">
        <v>34</v>
      </c>
      <c r="I4" s="380"/>
      <c r="K4" s="361" t="s">
        <v>19</v>
      </c>
      <c r="L4" s="380"/>
      <c r="M4" s="362" t="s">
        <v>13</v>
      </c>
      <c r="N4" s="362"/>
      <c r="O4" s="381" t="s">
        <v>34</v>
      </c>
      <c r="P4" s="380"/>
      <c r="R4" s="361" t="s">
        <v>22</v>
      </c>
      <c r="S4" s="362"/>
      <c r="T4" s="69" t="s">
        <v>0</v>
      </c>
    </row>
    <row r="5" spans="1:20" x14ac:dyDescent="0.25">
      <c r="A5" s="368"/>
      <c r="B5" s="334"/>
      <c r="C5" s="334"/>
      <c r="D5" s="382" t="s">
        <v>40</v>
      </c>
      <c r="E5" s="383"/>
      <c r="F5" s="384" t="str">
        <f>D5</f>
        <v>jan - mar</v>
      </c>
      <c r="G5" s="384"/>
      <c r="H5" s="382" t="str">
        <f>F5</f>
        <v>jan - mar</v>
      </c>
      <c r="I5" s="383"/>
      <c r="K5" s="382" t="str">
        <f>D5</f>
        <v>jan - mar</v>
      </c>
      <c r="L5" s="383"/>
      <c r="M5" s="384" t="str">
        <f>D5</f>
        <v>jan - mar</v>
      </c>
      <c r="N5" s="384"/>
      <c r="O5" s="382" t="str">
        <f>D5</f>
        <v>jan - mar</v>
      </c>
      <c r="P5" s="383"/>
      <c r="R5" s="382" t="str">
        <f>D5</f>
        <v>jan - mar</v>
      </c>
      <c r="S5" s="384"/>
      <c r="T5" s="67" t="s">
        <v>35</v>
      </c>
    </row>
    <row r="6" spans="1:20" ht="15.75" thickBot="1" x14ac:dyDescent="0.3">
      <c r="A6" s="368"/>
      <c r="B6" s="334"/>
      <c r="C6" s="334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50" t="s">
        <v>2</v>
      </c>
      <c r="B23" s="333"/>
      <c r="C23" s="333"/>
      <c r="D23" s="361" t="s">
        <v>1</v>
      </c>
      <c r="E23" s="380"/>
      <c r="F23" s="362" t="s">
        <v>13</v>
      </c>
      <c r="G23" s="362"/>
      <c r="H23" s="381" t="s">
        <v>34</v>
      </c>
      <c r="I23" s="380"/>
      <c r="J23"/>
      <c r="K23" s="361" t="s">
        <v>19</v>
      </c>
      <c r="L23" s="380"/>
      <c r="M23" s="362" t="s">
        <v>13</v>
      </c>
      <c r="N23" s="362"/>
      <c r="O23" s="381" t="s">
        <v>34</v>
      </c>
      <c r="P23" s="380"/>
      <c r="Q23"/>
      <c r="R23" s="361" t="s">
        <v>22</v>
      </c>
      <c r="S23" s="362"/>
      <c r="T23" s="69" t="s">
        <v>0</v>
      </c>
    </row>
    <row r="24" spans="1:20" s="3" customFormat="1" ht="15" customHeight="1" x14ac:dyDescent="0.25">
      <c r="A24" s="368"/>
      <c r="B24" s="334"/>
      <c r="C24" s="334"/>
      <c r="D24" s="382" t="s">
        <v>40</v>
      </c>
      <c r="E24" s="383"/>
      <c r="F24" s="384" t="str">
        <f>D24</f>
        <v>jan - mar</v>
      </c>
      <c r="G24" s="384"/>
      <c r="H24" s="382" t="str">
        <f>F24</f>
        <v>jan - mar</v>
      </c>
      <c r="I24" s="383"/>
      <c r="J24"/>
      <c r="K24" s="382" t="str">
        <f>D24</f>
        <v>jan - mar</v>
      </c>
      <c r="L24" s="383"/>
      <c r="M24" s="384" t="str">
        <f>D24</f>
        <v>jan - mar</v>
      </c>
      <c r="N24" s="384"/>
      <c r="O24" s="382" t="str">
        <f>D24</f>
        <v>jan - mar</v>
      </c>
      <c r="P24" s="383"/>
      <c r="Q24"/>
      <c r="R24" s="382" t="str">
        <f>D24</f>
        <v>jan - mar</v>
      </c>
      <c r="S24" s="384"/>
      <c r="T24" s="67" t="s">
        <v>35</v>
      </c>
    </row>
    <row r="25" spans="1:20" ht="15.75" customHeight="1" thickBot="1" x14ac:dyDescent="0.3">
      <c r="A25" s="368"/>
      <c r="B25" s="334"/>
      <c r="C25" s="334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50" t="s">
        <v>2</v>
      </c>
      <c r="B42" s="333"/>
      <c r="C42" s="333"/>
      <c r="D42" s="361" t="s">
        <v>1</v>
      </c>
      <c r="E42" s="380"/>
      <c r="F42" s="362" t="s">
        <v>13</v>
      </c>
      <c r="G42" s="362"/>
      <c r="H42" s="381" t="s">
        <v>34</v>
      </c>
      <c r="I42" s="380"/>
      <c r="K42" s="361" t="s">
        <v>19</v>
      </c>
      <c r="L42" s="380"/>
      <c r="M42" s="362" t="s">
        <v>13</v>
      </c>
      <c r="N42" s="362"/>
      <c r="O42" s="381" t="s">
        <v>34</v>
      </c>
      <c r="P42" s="380"/>
      <c r="R42" s="361" t="s">
        <v>22</v>
      </c>
      <c r="S42" s="362"/>
      <c r="T42" s="69" t="s">
        <v>0</v>
      </c>
    </row>
    <row r="43" spans="1:20" ht="15" customHeight="1" x14ac:dyDescent="0.25">
      <c r="A43" s="368"/>
      <c r="B43" s="334"/>
      <c r="C43" s="334"/>
      <c r="D43" s="382" t="s">
        <v>40</v>
      </c>
      <c r="E43" s="383"/>
      <c r="F43" s="384" t="str">
        <f>D43</f>
        <v>jan - mar</v>
      </c>
      <c r="G43" s="384"/>
      <c r="H43" s="382" t="str">
        <f>F43</f>
        <v>jan - mar</v>
      </c>
      <c r="I43" s="383"/>
      <c r="K43" s="382" t="str">
        <f>D43</f>
        <v>jan - mar</v>
      </c>
      <c r="L43" s="383"/>
      <c r="M43" s="384" t="str">
        <f>D43</f>
        <v>jan - mar</v>
      </c>
      <c r="N43" s="384"/>
      <c r="O43" s="382" t="str">
        <f>D43</f>
        <v>jan - mar</v>
      </c>
      <c r="P43" s="383"/>
      <c r="R43" s="382" t="str">
        <f>D43</f>
        <v>jan - mar</v>
      </c>
      <c r="S43" s="384"/>
      <c r="T43" s="67" t="s">
        <v>35</v>
      </c>
    </row>
    <row r="44" spans="1:20" ht="15.75" customHeight="1" thickBot="1" x14ac:dyDescent="0.3">
      <c r="A44" s="368"/>
      <c r="B44" s="334"/>
      <c r="C44" s="334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  <mergeCell ref="A42:C44"/>
    <mergeCell ref="D42:E42"/>
    <mergeCell ref="F42:G42"/>
    <mergeCell ref="H42:I42"/>
    <mergeCell ref="K42:L42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23:C25"/>
    <mergeCell ref="D23:E23"/>
    <mergeCell ref="F23:G23"/>
    <mergeCell ref="H23:I23"/>
    <mergeCell ref="K23:L23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4:C6"/>
    <mergeCell ref="D4:E4"/>
    <mergeCell ref="F4:G4"/>
    <mergeCell ref="H4:I4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L36"/>
  <sheetViews>
    <sheetView showGridLines="0" topLeftCell="I1" zoomScaleNormal="100" workbookViewId="0">
      <selection activeCell="X10" sqref="X10"/>
    </sheetView>
  </sheetViews>
  <sheetFormatPr defaultRowHeight="15" x14ac:dyDescent="0.25"/>
  <cols>
    <col min="1" max="1" width="19.42578125" bestFit="1" customWidth="1"/>
    <col min="20" max="20" width="18.5703125" customWidth="1"/>
    <col min="21" max="22" width="9.140625" customWidth="1"/>
    <col min="23" max="24" width="9.7109375" customWidth="1"/>
    <col min="262" max="262" width="19.42578125" bestFit="1" customWidth="1"/>
    <col min="272" max="272" width="18.5703125" customWidth="1"/>
    <col min="273" max="274" width="9.140625" customWidth="1"/>
    <col min="275" max="275" width="0" hidden="1" customWidth="1"/>
    <col min="276" max="277" width="9.85546875" customWidth="1"/>
    <col min="518" max="518" width="19.42578125" bestFit="1" customWidth="1"/>
    <col min="528" max="528" width="18.5703125" customWidth="1"/>
    <col min="529" max="530" width="9.140625" customWidth="1"/>
    <col min="531" max="531" width="0" hidden="1" customWidth="1"/>
    <col min="532" max="533" width="9.85546875" customWidth="1"/>
    <col min="774" max="774" width="19.42578125" bestFit="1" customWidth="1"/>
    <col min="784" max="784" width="18.5703125" customWidth="1"/>
    <col min="785" max="786" width="9.140625" customWidth="1"/>
    <col min="787" max="787" width="0" hidden="1" customWidth="1"/>
    <col min="788" max="789" width="9.85546875" customWidth="1"/>
    <col min="1030" max="1030" width="19.42578125" bestFit="1" customWidth="1"/>
    <col min="1040" max="1040" width="18.5703125" customWidth="1"/>
    <col min="1041" max="1042" width="9.140625" customWidth="1"/>
    <col min="1043" max="1043" width="0" hidden="1" customWidth="1"/>
    <col min="1044" max="1045" width="9.85546875" customWidth="1"/>
    <col min="1286" max="1286" width="19.42578125" bestFit="1" customWidth="1"/>
    <col min="1296" max="1296" width="18.5703125" customWidth="1"/>
    <col min="1297" max="1298" width="9.140625" customWidth="1"/>
    <col min="1299" max="1299" width="0" hidden="1" customWidth="1"/>
    <col min="1300" max="1301" width="9.85546875" customWidth="1"/>
    <col min="1542" max="1542" width="19.42578125" bestFit="1" customWidth="1"/>
    <col min="1552" max="1552" width="18.5703125" customWidth="1"/>
    <col min="1553" max="1554" width="9.140625" customWidth="1"/>
    <col min="1555" max="1555" width="0" hidden="1" customWidth="1"/>
    <col min="1556" max="1557" width="9.85546875" customWidth="1"/>
    <col min="1798" max="1798" width="19.42578125" bestFit="1" customWidth="1"/>
    <col min="1808" max="1808" width="18.5703125" customWidth="1"/>
    <col min="1809" max="1810" width="9.140625" customWidth="1"/>
    <col min="1811" max="1811" width="0" hidden="1" customWidth="1"/>
    <col min="1812" max="1813" width="9.85546875" customWidth="1"/>
    <col min="2054" max="2054" width="19.42578125" bestFit="1" customWidth="1"/>
    <col min="2064" max="2064" width="18.5703125" customWidth="1"/>
    <col min="2065" max="2066" width="9.140625" customWidth="1"/>
    <col min="2067" max="2067" width="0" hidden="1" customWidth="1"/>
    <col min="2068" max="2069" width="9.85546875" customWidth="1"/>
    <col min="2310" max="2310" width="19.42578125" bestFit="1" customWidth="1"/>
    <col min="2320" max="2320" width="18.5703125" customWidth="1"/>
    <col min="2321" max="2322" width="9.140625" customWidth="1"/>
    <col min="2323" max="2323" width="0" hidden="1" customWidth="1"/>
    <col min="2324" max="2325" width="9.85546875" customWidth="1"/>
    <col min="2566" max="2566" width="19.42578125" bestFit="1" customWidth="1"/>
    <col min="2576" max="2576" width="18.5703125" customWidth="1"/>
    <col min="2577" max="2578" width="9.140625" customWidth="1"/>
    <col min="2579" max="2579" width="0" hidden="1" customWidth="1"/>
    <col min="2580" max="2581" width="9.85546875" customWidth="1"/>
    <col min="2822" max="2822" width="19.42578125" bestFit="1" customWidth="1"/>
    <col min="2832" max="2832" width="18.5703125" customWidth="1"/>
    <col min="2833" max="2834" width="9.140625" customWidth="1"/>
    <col min="2835" max="2835" width="0" hidden="1" customWidth="1"/>
    <col min="2836" max="2837" width="9.85546875" customWidth="1"/>
    <col min="3078" max="3078" width="19.42578125" bestFit="1" customWidth="1"/>
    <col min="3088" max="3088" width="18.5703125" customWidth="1"/>
    <col min="3089" max="3090" width="9.140625" customWidth="1"/>
    <col min="3091" max="3091" width="0" hidden="1" customWidth="1"/>
    <col min="3092" max="3093" width="9.85546875" customWidth="1"/>
    <col min="3334" max="3334" width="19.42578125" bestFit="1" customWidth="1"/>
    <col min="3344" max="3344" width="18.5703125" customWidth="1"/>
    <col min="3345" max="3346" width="9.140625" customWidth="1"/>
    <col min="3347" max="3347" width="0" hidden="1" customWidth="1"/>
    <col min="3348" max="3349" width="9.85546875" customWidth="1"/>
    <col min="3590" max="3590" width="19.42578125" bestFit="1" customWidth="1"/>
    <col min="3600" max="3600" width="18.5703125" customWidth="1"/>
    <col min="3601" max="3602" width="9.140625" customWidth="1"/>
    <col min="3603" max="3603" width="0" hidden="1" customWidth="1"/>
    <col min="3604" max="3605" width="9.85546875" customWidth="1"/>
    <col min="3846" max="3846" width="19.42578125" bestFit="1" customWidth="1"/>
    <col min="3856" max="3856" width="18.5703125" customWidth="1"/>
    <col min="3857" max="3858" width="9.140625" customWidth="1"/>
    <col min="3859" max="3859" width="0" hidden="1" customWidth="1"/>
    <col min="3860" max="3861" width="9.85546875" customWidth="1"/>
    <col min="4102" max="4102" width="19.42578125" bestFit="1" customWidth="1"/>
    <col min="4112" max="4112" width="18.5703125" customWidth="1"/>
    <col min="4113" max="4114" width="9.140625" customWidth="1"/>
    <col min="4115" max="4115" width="0" hidden="1" customWidth="1"/>
    <col min="4116" max="4117" width="9.85546875" customWidth="1"/>
    <col min="4358" max="4358" width="19.42578125" bestFit="1" customWidth="1"/>
    <col min="4368" max="4368" width="18.5703125" customWidth="1"/>
    <col min="4369" max="4370" width="9.140625" customWidth="1"/>
    <col min="4371" max="4371" width="0" hidden="1" customWidth="1"/>
    <col min="4372" max="4373" width="9.85546875" customWidth="1"/>
    <col min="4614" max="4614" width="19.42578125" bestFit="1" customWidth="1"/>
    <col min="4624" max="4624" width="18.5703125" customWidth="1"/>
    <col min="4625" max="4626" width="9.140625" customWidth="1"/>
    <col min="4627" max="4627" width="0" hidden="1" customWidth="1"/>
    <col min="4628" max="4629" width="9.85546875" customWidth="1"/>
    <col min="4870" max="4870" width="19.42578125" bestFit="1" customWidth="1"/>
    <col min="4880" max="4880" width="18.5703125" customWidth="1"/>
    <col min="4881" max="4882" width="9.140625" customWidth="1"/>
    <col min="4883" max="4883" width="0" hidden="1" customWidth="1"/>
    <col min="4884" max="4885" width="9.85546875" customWidth="1"/>
    <col min="5126" max="5126" width="19.42578125" bestFit="1" customWidth="1"/>
    <col min="5136" max="5136" width="18.5703125" customWidth="1"/>
    <col min="5137" max="5138" width="9.140625" customWidth="1"/>
    <col min="5139" max="5139" width="0" hidden="1" customWidth="1"/>
    <col min="5140" max="5141" width="9.85546875" customWidth="1"/>
    <col min="5382" max="5382" width="19.42578125" bestFit="1" customWidth="1"/>
    <col min="5392" max="5392" width="18.5703125" customWidth="1"/>
    <col min="5393" max="5394" width="9.140625" customWidth="1"/>
    <col min="5395" max="5395" width="0" hidden="1" customWidth="1"/>
    <col min="5396" max="5397" width="9.85546875" customWidth="1"/>
    <col min="5638" max="5638" width="19.42578125" bestFit="1" customWidth="1"/>
    <col min="5648" max="5648" width="18.5703125" customWidth="1"/>
    <col min="5649" max="5650" width="9.140625" customWidth="1"/>
    <col min="5651" max="5651" width="0" hidden="1" customWidth="1"/>
    <col min="5652" max="5653" width="9.85546875" customWidth="1"/>
    <col min="5894" max="5894" width="19.42578125" bestFit="1" customWidth="1"/>
    <col min="5904" max="5904" width="18.5703125" customWidth="1"/>
    <col min="5905" max="5906" width="9.140625" customWidth="1"/>
    <col min="5907" max="5907" width="0" hidden="1" customWidth="1"/>
    <col min="5908" max="5909" width="9.85546875" customWidth="1"/>
    <col min="6150" max="6150" width="19.42578125" bestFit="1" customWidth="1"/>
    <col min="6160" max="6160" width="18.5703125" customWidth="1"/>
    <col min="6161" max="6162" width="9.140625" customWidth="1"/>
    <col min="6163" max="6163" width="0" hidden="1" customWidth="1"/>
    <col min="6164" max="6165" width="9.85546875" customWidth="1"/>
    <col min="6406" max="6406" width="19.42578125" bestFit="1" customWidth="1"/>
    <col min="6416" max="6416" width="18.5703125" customWidth="1"/>
    <col min="6417" max="6418" width="9.140625" customWidth="1"/>
    <col min="6419" max="6419" width="0" hidden="1" customWidth="1"/>
    <col min="6420" max="6421" width="9.85546875" customWidth="1"/>
    <col min="6662" max="6662" width="19.42578125" bestFit="1" customWidth="1"/>
    <col min="6672" max="6672" width="18.5703125" customWidth="1"/>
    <col min="6673" max="6674" width="9.140625" customWidth="1"/>
    <col min="6675" max="6675" width="0" hidden="1" customWidth="1"/>
    <col min="6676" max="6677" width="9.85546875" customWidth="1"/>
    <col min="6918" max="6918" width="19.42578125" bestFit="1" customWidth="1"/>
    <col min="6928" max="6928" width="18.5703125" customWidth="1"/>
    <col min="6929" max="6930" width="9.140625" customWidth="1"/>
    <col min="6931" max="6931" width="0" hidden="1" customWidth="1"/>
    <col min="6932" max="6933" width="9.85546875" customWidth="1"/>
    <col min="7174" max="7174" width="19.42578125" bestFit="1" customWidth="1"/>
    <col min="7184" max="7184" width="18.5703125" customWidth="1"/>
    <col min="7185" max="7186" width="9.140625" customWidth="1"/>
    <col min="7187" max="7187" width="0" hidden="1" customWidth="1"/>
    <col min="7188" max="7189" width="9.85546875" customWidth="1"/>
    <col min="7430" max="7430" width="19.42578125" bestFit="1" customWidth="1"/>
    <col min="7440" max="7440" width="18.5703125" customWidth="1"/>
    <col min="7441" max="7442" width="9.140625" customWidth="1"/>
    <col min="7443" max="7443" width="0" hidden="1" customWidth="1"/>
    <col min="7444" max="7445" width="9.85546875" customWidth="1"/>
    <col min="7686" max="7686" width="19.42578125" bestFit="1" customWidth="1"/>
    <col min="7696" max="7696" width="18.5703125" customWidth="1"/>
    <col min="7697" max="7698" width="9.140625" customWidth="1"/>
    <col min="7699" max="7699" width="0" hidden="1" customWidth="1"/>
    <col min="7700" max="7701" width="9.85546875" customWidth="1"/>
    <col min="7942" max="7942" width="19.42578125" bestFit="1" customWidth="1"/>
    <col min="7952" max="7952" width="18.5703125" customWidth="1"/>
    <col min="7953" max="7954" width="9.140625" customWidth="1"/>
    <col min="7955" max="7955" width="0" hidden="1" customWidth="1"/>
    <col min="7956" max="7957" width="9.85546875" customWidth="1"/>
    <col min="8198" max="8198" width="19.42578125" bestFit="1" customWidth="1"/>
    <col min="8208" max="8208" width="18.5703125" customWidth="1"/>
    <col min="8209" max="8210" width="9.140625" customWidth="1"/>
    <col min="8211" max="8211" width="0" hidden="1" customWidth="1"/>
    <col min="8212" max="8213" width="9.85546875" customWidth="1"/>
    <col min="8454" max="8454" width="19.42578125" bestFit="1" customWidth="1"/>
    <col min="8464" max="8464" width="18.5703125" customWidth="1"/>
    <col min="8465" max="8466" width="9.140625" customWidth="1"/>
    <col min="8467" max="8467" width="0" hidden="1" customWidth="1"/>
    <col min="8468" max="8469" width="9.85546875" customWidth="1"/>
    <col min="8710" max="8710" width="19.42578125" bestFit="1" customWidth="1"/>
    <col min="8720" max="8720" width="18.5703125" customWidth="1"/>
    <col min="8721" max="8722" width="9.140625" customWidth="1"/>
    <col min="8723" max="8723" width="0" hidden="1" customWidth="1"/>
    <col min="8724" max="8725" width="9.85546875" customWidth="1"/>
    <col min="8966" max="8966" width="19.42578125" bestFit="1" customWidth="1"/>
    <col min="8976" max="8976" width="18.5703125" customWidth="1"/>
    <col min="8977" max="8978" width="9.140625" customWidth="1"/>
    <col min="8979" max="8979" width="0" hidden="1" customWidth="1"/>
    <col min="8980" max="8981" width="9.85546875" customWidth="1"/>
    <col min="9222" max="9222" width="19.42578125" bestFit="1" customWidth="1"/>
    <col min="9232" max="9232" width="18.5703125" customWidth="1"/>
    <col min="9233" max="9234" width="9.140625" customWidth="1"/>
    <col min="9235" max="9235" width="0" hidden="1" customWidth="1"/>
    <col min="9236" max="9237" width="9.85546875" customWidth="1"/>
    <col min="9478" max="9478" width="19.42578125" bestFit="1" customWidth="1"/>
    <col min="9488" max="9488" width="18.5703125" customWidth="1"/>
    <col min="9489" max="9490" width="9.140625" customWidth="1"/>
    <col min="9491" max="9491" width="0" hidden="1" customWidth="1"/>
    <col min="9492" max="9493" width="9.85546875" customWidth="1"/>
    <col min="9734" max="9734" width="19.42578125" bestFit="1" customWidth="1"/>
    <col min="9744" max="9744" width="18.5703125" customWidth="1"/>
    <col min="9745" max="9746" width="9.140625" customWidth="1"/>
    <col min="9747" max="9747" width="0" hidden="1" customWidth="1"/>
    <col min="9748" max="9749" width="9.85546875" customWidth="1"/>
    <col min="9990" max="9990" width="19.42578125" bestFit="1" customWidth="1"/>
    <col min="10000" max="10000" width="18.5703125" customWidth="1"/>
    <col min="10001" max="10002" width="9.140625" customWidth="1"/>
    <col min="10003" max="10003" width="0" hidden="1" customWidth="1"/>
    <col min="10004" max="10005" width="9.85546875" customWidth="1"/>
    <col min="10246" max="10246" width="19.42578125" bestFit="1" customWidth="1"/>
    <col min="10256" max="10256" width="18.5703125" customWidth="1"/>
    <col min="10257" max="10258" width="9.140625" customWidth="1"/>
    <col min="10259" max="10259" width="0" hidden="1" customWidth="1"/>
    <col min="10260" max="10261" width="9.85546875" customWidth="1"/>
    <col min="10502" max="10502" width="19.42578125" bestFit="1" customWidth="1"/>
    <col min="10512" max="10512" width="18.5703125" customWidth="1"/>
    <col min="10513" max="10514" width="9.140625" customWidth="1"/>
    <col min="10515" max="10515" width="0" hidden="1" customWidth="1"/>
    <col min="10516" max="10517" width="9.85546875" customWidth="1"/>
    <col min="10758" max="10758" width="19.42578125" bestFit="1" customWidth="1"/>
    <col min="10768" max="10768" width="18.5703125" customWidth="1"/>
    <col min="10769" max="10770" width="9.140625" customWidth="1"/>
    <col min="10771" max="10771" width="0" hidden="1" customWidth="1"/>
    <col min="10772" max="10773" width="9.85546875" customWidth="1"/>
    <col min="11014" max="11014" width="19.42578125" bestFit="1" customWidth="1"/>
    <col min="11024" max="11024" width="18.5703125" customWidth="1"/>
    <col min="11025" max="11026" width="9.140625" customWidth="1"/>
    <col min="11027" max="11027" width="0" hidden="1" customWidth="1"/>
    <col min="11028" max="11029" width="9.85546875" customWidth="1"/>
    <col min="11270" max="11270" width="19.42578125" bestFit="1" customWidth="1"/>
    <col min="11280" max="11280" width="18.5703125" customWidth="1"/>
    <col min="11281" max="11282" width="9.140625" customWidth="1"/>
    <col min="11283" max="11283" width="0" hidden="1" customWidth="1"/>
    <col min="11284" max="11285" width="9.85546875" customWidth="1"/>
    <col min="11526" max="11526" width="19.42578125" bestFit="1" customWidth="1"/>
    <col min="11536" max="11536" width="18.5703125" customWidth="1"/>
    <col min="11537" max="11538" width="9.140625" customWidth="1"/>
    <col min="11539" max="11539" width="0" hidden="1" customWidth="1"/>
    <col min="11540" max="11541" width="9.85546875" customWidth="1"/>
    <col min="11782" max="11782" width="19.42578125" bestFit="1" customWidth="1"/>
    <col min="11792" max="11792" width="18.5703125" customWidth="1"/>
    <col min="11793" max="11794" width="9.140625" customWidth="1"/>
    <col min="11795" max="11795" width="0" hidden="1" customWidth="1"/>
    <col min="11796" max="11797" width="9.85546875" customWidth="1"/>
    <col min="12038" max="12038" width="19.42578125" bestFit="1" customWidth="1"/>
    <col min="12048" max="12048" width="18.5703125" customWidth="1"/>
    <col min="12049" max="12050" width="9.140625" customWidth="1"/>
    <col min="12051" max="12051" width="0" hidden="1" customWidth="1"/>
    <col min="12052" max="12053" width="9.85546875" customWidth="1"/>
    <col min="12294" max="12294" width="19.42578125" bestFit="1" customWidth="1"/>
    <col min="12304" max="12304" width="18.5703125" customWidth="1"/>
    <col min="12305" max="12306" width="9.140625" customWidth="1"/>
    <col min="12307" max="12307" width="0" hidden="1" customWidth="1"/>
    <col min="12308" max="12309" width="9.85546875" customWidth="1"/>
    <col min="12550" max="12550" width="19.42578125" bestFit="1" customWidth="1"/>
    <col min="12560" max="12560" width="18.5703125" customWidth="1"/>
    <col min="12561" max="12562" width="9.140625" customWidth="1"/>
    <col min="12563" max="12563" width="0" hidden="1" customWidth="1"/>
    <col min="12564" max="12565" width="9.85546875" customWidth="1"/>
    <col min="12806" max="12806" width="19.42578125" bestFit="1" customWidth="1"/>
    <col min="12816" max="12816" width="18.5703125" customWidth="1"/>
    <col min="12817" max="12818" width="9.140625" customWidth="1"/>
    <col min="12819" max="12819" width="0" hidden="1" customWidth="1"/>
    <col min="12820" max="12821" width="9.85546875" customWidth="1"/>
    <col min="13062" max="13062" width="19.42578125" bestFit="1" customWidth="1"/>
    <col min="13072" max="13072" width="18.5703125" customWidth="1"/>
    <col min="13073" max="13074" width="9.140625" customWidth="1"/>
    <col min="13075" max="13075" width="0" hidden="1" customWidth="1"/>
    <col min="13076" max="13077" width="9.85546875" customWidth="1"/>
    <col min="13318" max="13318" width="19.42578125" bestFit="1" customWidth="1"/>
    <col min="13328" max="13328" width="18.5703125" customWidth="1"/>
    <col min="13329" max="13330" width="9.140625" customWidth="1"/>
    <col min="13331" max="13331" width="0" hidden="1" customWidth="1"/>
    <col min="13332" max="13333" width="9.85546875" customWidth="1"/>
    <col min="13574" max="13574" width="19.42578125" bestFit="1" customWidth="1"/>
    <col min="13584" max="13584" width="18.5703125" customWidth="1"/>
    <col min="13585" max="13586" width="9.140625" customWidth="1"/>
    <col min="13587" max="13587" width="0" hidden="1" customWidth="1"/>
    <col min="13588" max="13589" width="9.85546875" customWidth="1"/>
    <col min="13830" max="13830" width="19.42578125" bestFit="1" customWidth="1"/>
    <col min="13840" max="13840" width="18.5703125" customWidth="1"/>
    <col min="13841" max="13842" width="9.140625" customWidth="1"/>
    <col min="13843" max="13843" width="0" hidden="1" customWidth="1"/>
    <col min="13844" max="13845" width="9.85546875" customWidth="1"/>
    <col min="14086" max="14086" width="19.42578125" bestFit="1" customWidth="1"/>
    <col min="14096" max="14096" width="18.5703125" customWidth="1"/>
    <col min="14097" max="14098" width="9.140625" customWidth="1"/>
    <col min="14099" max="14099" width="0" hidden="1" customWidth="1"/>
    <col min="14100" max="14101" width="9.85546875" customWidth="1"/>
    <col min="14342" max="14342" width="19.42578125" bestFit="1" customWidth="1"/>
    <col min="14352" max="14352" width="18.5703125" customWidth="1"/>
    <col min="14353" max="14354" width="9.140625" customWidth="1"/>
    <col min="14355" max="14355" width="0" hidden="1" customWidth="1"/>
    <col min="14356" max="14357" width="9.85546875" customWidth="1"/>
    <col min="14598" max="14598" width="19.42578125" bestFit="1" customWidth="1"/>
    <col min="14608" max="14608" width="18.5703125" customWidth="1"/>
    <col min="14609" max="14610" width="9.140625" customWidth="1"/>
    <col min="14611" max="14611" width="0" hidden="1" customWidth="1"/>
    <col min="14612" max="14613" width="9.85546875" customWidth="1"/>
    <col min="14854" max="14854" width="19.42578125" bestFit="1" customWidth="1"/>
    <col min="14864" max="14864" width="18.5703125" customWidth="1"/>
    <col min="14865" max="14866" width="9.140625" customWidth="1"/>
    <col min="14867" max="14867" width="0" hidden="1" customWidth="1"/>
    <col min="14868" max="14869" width="9.85546875" customWidth="1"/>
    <col min="15110" max="15110" width="19.42578125" bestFit="1" customWidth="1"/>
    <col min="15120" max="15120" width="18.5703125" customWidth="1"/>
    <col min="15121" max="15122" width="9.140625" customWidth="1"/>
    <col min="15123" max="15123" width="0" hidden="1" customWidth="1"/>
    <col min="15124" max="15125" width="9.85546875" customWidth="1"/>
    <col min="15366" max="15366" width="19.42578125" bestFit="1" customWidth="1"/>
    <col min="15376" max="15376" width="18.5703125" customWidth="1"/>
    <col min="15377" max="15378" width="9.140625" customWidth="1"/>
    <col min="15379" max="15379" width="0" hidden="1" customWidth="1"/>
    <col min="15380" max="15381" width="9.85546875" customWidth="1"/>
    <col min="15622" max="15622" width="19.42578125" bestFit="1" customWidth="1"/>
    <col min="15632" max="15632" width="18.5703125" customWidth="1"/>
    <col min="15633" max="15634" width="9.140625" customWidth="1"/>
    <col min="15635" max="15635" width="0" hidden="1" customWidth="1"/>
    <col min="15636" max="15637" width="9.85546875" customWidth="1"/>
    <col min="15878" max="15878" width="19.42578125" bestFit="1" customWidth="1"/>
    <col min="15888" max="15888" width="18.5703125" customWidth="1"/>
    <col min="15889" max="15890" width="9.140625" customWidth="1"/>
    <col min="15891" max="15891" width="0" hidden="1" customWidth="1"/>
    <col min="15892" max="15893" width="9.85546875" customWidth="1"/>
    <col min="16134" max="16134" width="19.42578125" bestFit="1" customWidth="1"/>
    <col min="16144" max="16144" width="18.5703125" customWidth="1"/>
    <col min="16145" max="16146" width="9.140625" customWidth="1"/>
    <col min="16147" max="16147" width="0" hidden="1" customWidth="1"/>
    <col min="16148" max="16149" width="9.85546875" customWidth="1"/>
  </cols>
  <sheetData>
    <row r="1" spans="1:38" ht="15.75" x14ac:dyDescent="0.25">
      <c r="A1" s="4" t="s">
        <v>48</v>
      </c>
    </row>
    <row r="2" spans="1:38" ht="15.75" thickBot="1" x14ac:dyDescent="0.3"/>
    <row r="3" spans="1:38" ht="22.5" customHeight="1" x14ac:dyDescent="0.25">
      <c r="A3" s="329" t="s">
        <v>3</v>
      </c>
      <c r="B3" s="331">
        <v>2007</v>
      </c>
      <c r="C3" s="326">
        <v>2008</v>
      </c>
      <c r="D3" s="326">
        <v>2009</v>
      </c>
      <c r="E3" s="326">
        <v>2010</v>
      </c>
      <c r="F3" s="326">
        <v>2011</v>
      </c>
      <c r="G3" s="326">
        <v>2012</v>
      </c>
      <c r="H3" s="326">
        <v>2013</v>
      </c>
      <c r="I3" s="326">
        <v>2014</v>
      </c>
      <c r="J3" s="326">
        <v>2015</v>
      </c>
      <c r="K3" s="326">
        <v>2016</v>
      </c>
      <c r="L3" s="335">
        <v>2017</v>
      </c>
      <c r="M3" s="326">
        <v>2018</v>
      </c>
      <c r="N3" s="326">
        <v>2019</v>
      </c>
      <c r="O3" s="333">
        <v>2020</v>
      </c>
      <c r="P3" s="335">
        <v>2021</v>
      </c>
      <c r="Q3" s="324">
        <v>2022</v>
      </c>
      <c r="R3" s="324">
        <v>2023</v>
      </c>
      <c r="S3" s="343">
        <v>2024</v>
      </c>
      <c r="T3" s="271" t="s">
        <v>49</v>
      </c>
      <c r="U3" s="337" t="s">
        <v>157</v>
      </c>
      <c r="V3" s="338"/>
      <c r="W3" s="341" t="s">
        <v>143</v>
      </c>
      <c r="X3" s="342"/>
    </row>
    <row r="4" spans="1:38" ht="31.5" customHeight="1" thickBot="1" x14ac:dyDescent="0.3">
      <c r="A4" s="330"/>
      <c r="B4" s="332"/>
      <c r="C4" s="328"/>
      <c r="D4" s="328"/>
      <c r="E4" s="328"/>
      <c r="F4" s="328"/>
      <c r="G4" s="328"/>
      <c r="H4" s="328"/>
      <c r="I4" s="328"/>
      <c r="J4" s="328"/>
      <c r="K4" s="328"/>
      <c r="L4" s="336"/>
      <c r="M4" s="328"/>
      <c r="N4" s="328"/>
      <c r="O4" s="334"/>
      <c r="P4" s="336"/>
      <c r="Q4" s="325"/>
      <c r="R4" s="325"/>
      <c r="S4" s="344"/>
      <c r="T4" s="174" t="s">
        <v>148</v>
      </c>
      <c r="U4" s="127">
        <v>2024</v>
      </c>
      <c r="V4" s="264">
        <v>2025</v>
      </c>
      <c r="W4" s="297" t="s">
        <v>158</v>
      </c>
      <c r="X4" s="298" t="s">
        <v>159</v>
      </c>
    </row>
    <row r="5" spans="1:38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273"/>
      <c r="S5" s="304"/>
      <c r="T5" s="175"/>
      <c r="U5" s="101"/>
      <c r="V5" s="101"/>
      <c r="W5" s="101"/>
      <c r="X5" s="101"/>
    </row>
    <row r="6" spans="1:38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274">
        <v>925952.67900000024</v>
      </c>
      <c r="Q6" s="153">
        <v>938963.28799999994</v>
      </c>
      <c r="R6" s="153">
        <v>924632.3</v>
      </c>
      <c r="S6" s="147">
        <v>964013.41099999973</v>
      </c>
      <c r="T6" s="100"/>
      <c r="U6" s="115">
        <v>696132.01199999673</v>
      </c>
      <c r="V6" s="147">
        <v>696113.49100000085</v>
      </c>
      <c r="W6" s="112">
        <v>939956.87999999989</v>
      </c>
      <c r="X6" s="147">
        <v>963994.89</v>
      </c>
      <c r="AC6" s="101"/>
      <c r="AD6" s="101" t="s">
        <v>51</v>
      </c>
      <c r="AE6" s="101"/>
      <c r="AF6" s="101"/>
      <c r="AG6" s="101" t="s">
        <v>52</v>
      </c>
      <c r="AH6" s="101"/>
      <c r="AI6" s="101"/>
      <c r="AJ6" s="101" t="s">
        <v>53</v>
      </c>
      <c r="AK6" s="101"/>
      <c r="AL6" s="101"/>
    </row>
    <row r="7" spans="1:38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80">
        <f>(P6-O6)/O6</f>
        <v>8.1480780433982658E-2</v>
      </c>
      <c r="Q7" s="280">
        <f t="shared" ref="Q7:S7" si="1">(Q6-P6)/P6</f>
        <v>1.4051051738465463E-2</v>
      </c>
      <c r="R7" s="280">
        <f t="shared" si="1"/>
        <v>-1.5262564770263836E-2</v>
      </c>
      <c r="S7" s="281">
        <f t="shared" si="1"/>
        <v>4.2591104593685168E-2</v>
      </c>
      <c r="U7" s="118"/>
      <c r="V7" s="278">
        <f>(V6-U6)/U6</f>
        <v>-2.6605585832296502E-5</v>
      </c>
      <c r="X7" s="278">
        <f>(X6-W6)/W6</f>
        <v>2.5573524181237046E-2</v>
      </c>
      <c r="AC7" s="101"/>
      <c r="AD7" s="101">
        <v>2012</v>
      </c>
      <c r="AE7" s="101">
        <v>2013</v>
      </c>
      <c r="AF7" s="101"/>
      <c r="AG7" s="101">
        <v>2012</v>
      </c>
      <c r="AH7" s="101">
        <v>2013</v>
      </c>
      <c r="AI7" s="101"/>
      <c r="AJ7" s="101">
        <v>2012</v>
      </c>
      <c r="AK7" s="101">
        <v>2013</v>
      </c>
      <c r="AL7" s="101"/>
    </row>
    <row r="8" spans="1:38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53">
        <v>197581.58900000001</v>
      </c>
      <c r="S8" s="147">
        <v>153582.01600000003</v>
      </c>
      <c r="T8" s="100"/>
      <c r="U8" s="115">
        <v>111265.4890000001</v>
      </c>
      <c r="V8" s="147">
        <v>114739.05200000003</v>
      </c>
      <c r="W8" s="112">
        <v>152744.55400000003</v>
      </c>
      <c r="X8" s="147">
        <v>157055.57899999997</v>
      </c>
      <c r="AC8" s="101" t="s">
        <v>56</v>
      </c>
      <c r="AD8" s="101"/>
      <c r="AE8" s="105"/>
      <c r="AF8" s="101"/>
      <c r="AG8" s="105"/>
      <c r="AH8" s="105"/>
      <c r="AI8" s="101"/>
      <c r="AJ8" s="101"/>
      <c r="AK8" s="105" t="e">
        <f>#REF!-#REF!</f>
        <v>#REF!</v>
      </c>
      <c r="AL8" s="101"/>
    </row>
    <row r="9" spans="1:38" ht="27.95" customHeight="1" thickBot="1" x14ac:dyDescent="0.3">
      <c r="A9" s="113" t="s">
        <v>54</v>
      </c>
      <c r="B9" s="116"/>
      <c r="C9" s="279">
        <f t="shared" ref="C9:Q9" si="2">(C8-B8)/B8</f>
        <v>0.2704215924390953</v>
      </c>
      <c r="D9" s="279">
        <f t="shared" si="2"/>
        <v>-1.5727210912017519E-2</v>
      </c>
      <c r="E9" s="279">
        <f t="shared" si="2"/>
        <v>0.13141316724760313</v>
      </c>
      <c r="F9" s="279">
        <f t="shared" si="2"/>
        <v>-8.4685563002352207E-2</v>
      </c>
      <c r="G9" s="279">
        <f t="shared" si="2"/>
        <v>5.4407061581438577E-2</v>
      </c>
      <c r="H9" s="279">
        <f t="shared" si="2"/>
        <v>0.41712583925447455</v>
      </c>
      <c r="I9" s="279">
        <f t="shared" si="2"/>
        <v>2.250827194251357E-2</v>
      </c>
      <c r="J9" s="279">
        <f t="shared" si="2"/>
        <v>-6.7109981334913887E-2</v>
      </c>
      <c r="K9" s="279">
        <f t="shared" si="2"/>
        <v>-5.6223528896759203E-2</v>
      </c>
      <c r="L9" s="280">
        <f t="shared" si="2"/>
        <v>0.24516978481709314</v>
      </c>
      <c r="M9" s="279">
        <f t="shared" si="2"/>
        <v>0.12769947706194412</v>
      </c>
      <c r="N9" s="279">
        <f t="shared" si="2"/>
        <v>9.3592470782629861E-2</v>
      </c>
      <c r="O9" s="279">
        <f t="shared" si="2"/>
        <v>-1.7455552338089889E-2</v>
      </c>
      <c r="P9" s="288">
        <f t="shared" si="2"/>
        <v>8.9145081860037469E-3</v>
      </c>
      <c r="Q9" s="279">
        <f t="shared" si="2"/>
        <v>0.22420175413871041</v>
      </c>
      <c r="R9" s="279">
        <f t="shared" ref="R9" si="3">(R8-Q8)/Q8</f>
        <v>-3.7800463052976831E-2</v>
      </c>
      <c r="S9" s="281">
        <f t="shared" ref="S9" si="4">(S8-R8)/R8</f>
        <v>-0.22269065261946028</v>
      </c>
      <c r="T9" s="10"/>
      <c r="U9" s="116"/>
      <c r="V9" s="281">
        <f>(V8-U8)/U8</f>
        <v>3.1218691718506882E-2</v>
      </c>
      <c r="W9" s="299"/>
      <c r="X9" s="281">
        <f>(X8-W8)/W8</f>
        <v>2.8223755853186983E-2</v>
      </c>
      <c r="AC9" s="101" t="s">
        <v>57</v>
      </c>
      <c r="AD9" s="101"/>
      <c r="AE9" s="105"/>
      <c r="AF9" s="101"/>
      <c r="AG9" s="105"/>
      <c r="AH9" s="105"/>
      <c r="AI9" s="101"/>
      <c r="AJ9" s="101"/>
      <c r="AK9" s="105" t="e">
        <f>#REF!-#REF!</f>
        <v>#REF!</v>
      </c>
      <c r="AL9" s="101"/>
    </row>
    <row r="10" spans="1:38" ht="27.95" customHeight="1" x14ac:dyDescent="0.25">
      <c r="A10" s="8" t="s">
        <v>58</v>
      </c>
      <c r="B10" s="19">
        <f>(B6-B8)</f>
        <v>532729.95499999938</v>
      </c>
      <c r="C10" s="154">
        <f t="shared" ref="C10:L10" si="5">(C6-C8)</f>
        <v>495602.94900000037</v>
      </c>
      <c r="D10" s="154">
        <f t="shared" si="5"/>
        <v>464912.54300000041</v>
      </c>
      <c r="E10" s="154">
        <f t="shared" si="5"/>
        <v>524886.83999999927</v>
      </c>
      <c r="F10" s="154">
        <f t="shared" si="5"/>
        <v>575003.69100000104</v>
      </c>
      <c r="G10" s="154">
        <f t="shared" si="5"/>
        <v>617133.53500000073</v>
      </c>
      <c r="H10" s="154">
        <f t="shared" si="5"/>
        <v>598394.56100000138</v>
      </c>
      <c r="I10" s="154">
        <f t="shared" si="5"/>
        <v>601130.81199999875</v>
      </c>
      <c r="J10" s="154">
        <f t="shared" si="5"/>
        <v>618778.99600000016</v>
      </c>
      <c r="K10" s="154">
        <f t="shared" si="5"/>
        <v>613783.08899999992</v>
      </c>
      <c r="L10" s="282">
        <f t="shared" si="5"/>
        <v>640835.07399999513</v>
      </c>
      <c r="M10" s="154">
        <f t="shared" ref="M10:S10" si="6">(M6-M8)</f>
        <v>645614.48600000003</v>
      </c>
      <c r="N10" s="154">
        <f t="shared" si="6"/>
        <v>650193.99999999988</v>
      </c>
      <c r="O10" s="154">
        <f t="shared" si="6"/>
        <v>689934.96300000162</v>
      </c>
      <c r="P10" s="282">
        <f t="shared" si="6"/>
        <v>758215.88700000022</v>
      </c>
      <c r="Q10" s="154">
        <f t="shared" si="6"/>
        <v>733619.6129999999</v>
      </c>
      <c r="R10" s="154">
        <f t="shared" si="6"/>
        <v>727050.71100000001</v>
      </c>
      <c r="S10" s="140">
        <f t="shared" si="6"/>
        <v>810431.39499999967</v>
      </c>
      <c r="U10" s="117">
        <f>U6-U8</f>
        <v>584866.52299999667</v>
      </c>
      <c r="V10" s="140">
        <f>V6-V8</f>
        <v>581374.43900000083</v>
      </c>
      <c r="W10" s="119">
        <f>W6-W8</f>
        <v>787212.32599999988</v>
      </c>
      <c r="X10" s="140">
        <f>X6-X8</f>
        <v>806939.31099999999</v>
      </c>
      <c r="AC10" s="101" t="s">
        <v>59</v>
      </c>
      <c r="AD10" s="101"/>
      <c r="AE10" s="105"/>
      <c r="AF10" s="101"/>
      <c r="AG10" s="105"/>
      <c r="AH10" s="105"/>
      <c r="AI10" s="101"/>
      <c r="AJ10" s="101"/>
      <c r="AK10" s="105" t="e">
        <f>#REF!-#REF!</f>
        <v>#REF!</v>
      </c>
      <c r="AL10" s="101"/>
    </row>
    <row r="11" spans="1:38" ht="27.95" customHeight="1" thickBot="1" x14ac:dyDescent="0.3">
      <c r="A11" s="113" t="s">
        <v>54</v>
      </c>
      <c r="B11" s="116"/>
      <c r="C11" s="279">
        <f t="shared" ref="C11:Q11" si="7">(C10-B10)/B10</f>
        <v>-6.9691981183973503E-2</v>
      </c>
      <c r="D11" s="279">
        <f t="shared" si="7"/>
        <v>-6.1925390197789032E-2</v>
      </c>
      <c r="E11" s="279">
        <f t="shared" si="7"/>
        <v>0.12900124529442691</v>
      </c>
      <c r="F11" s="279">
        <f t="shared" si="7"/>
        <v>9.5481248872617649E-2</v>
      </c>
      <c r="G11" s="279">
        <f t="shared" si="7"/>
        <v>7.3268823590907375E-2</v>
      </c>
      <c r="H11" s="279">
        <f t="shared" si="7"/>
        <v>-3.0364536906909986E-2</v>
      </c>
      <c r="I11" s="279">
        <f t="shared" si="7"/>
        <v>4.5726535271722896E-3</v>
      </c>
      <c r="J11" s="279">
        <f t="shared" si="7"/>
        <v>2.9358308786875894E-2</v>
      </c>
      <c r="K11" s="279">
        <f t="shared" si="7"/>
        <v>-8.0738147744113774E-3</v>
      </c>
      <c r="L11" s="280">
        <f t="shared" si="7"/>
        <v>4.4074177807781237E-2</v>
      </c>
      <c r="M11" s="279">
        <f t="shared" si="7"/>
        <v>7.4580998979543013E-3</v>
      </c>
      <c r="N11" s="279">
        <f t="shared" si="7"/>
        <v>7.093264013285863E-3</v>
      </c>
      <c r="O11" s="279">
        <f t="shared" si="7"/>
        <v>6.1121700600131258E-2</v>
      </c>
      <c r="P11" s="288">
        <f t="shared" si="7"/>
        <v>9.8967189172580669E-2</v>
      </c>
      <c r="Q11" s="279">
        <f t="shared" si="7"/>
        <v>-3.2439671103858467E-2</v>
      </c>
      <c r="R11" s="279">
        <f t="shared" ref="R11" si="8">(R10-Q10)/Q10</f>
        <v>-8.954098123327963E-3</v>
      </c>
      <c r="S11" s="281">
        <f t="shared" ref="S11" si="9">(S10-R10)/R10</f>
        <v>0.11468345018921199</v>
      </c>
      <c r="T11" s="10"/>
      <c r="U11" s="116"/>
      <c r="V11" s="281">
        <f>(V10-U10)/U10</f>
        <v>-5.9707366769492136E-3</v>
      </c>
      <c r="W11" s="299"/>
      <c r="X11" s="281">
        <f>(X10-W10)/W10</f>
        <v>2.505929385053875E-2</v>
      </c>
      <c r="AC11" s="101" t="s">
        <v>60</v>
      </c>
      <c r="AD11" s="101"/>
      <c r="AE11" s="105"/>
      <c r="AF11" s="101"/>
      <c r="AG11" s="105"/>
      <c r="AH11" s="105"/>
      <c r="AI11" s="101"/>
      <c r="AJ11" s="101"/>
      <c r="AK11" s="105" t="e">
        <f>#REF!-#REF!</f>
        <v>#REF!</v>
      </c>
      <c r="AL11" s="101"/>
    </row>
    <row r="12" spans="1:38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V12" si="10">(C6/C8)</f>
        <v>7.1670824030294336</v>
      </c>
      <c r="D12" s="284">
        <f t="shared" si="10"/>
        <v>6.8776220200097287</v>
      </c>
      <c r="E12" s="284">
        <f t="shared" si="10"/>
        <v>6.8650922333739404</v>
      </c>
      <c r="F12" s="103">
        <f t="shared" si="10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  <c r="U12" s="103">
        <f t="shared" si="10"/>
        <v>6.2564953271359469</v>
      </c>
      <c r="V12" s="285">
        <f t="shared" si="10"/>
        <v>6.0669273352546149</v>
      </c>
      <c r="W12" s="103">
        <f>W6/W8</f>
        <v>6.1537832635263685</v>
      </c>
      <c r="X12" s="285">
        <f>X6/X8</f>
        <v>6.1379219772893281</v>
      </c>
      <c r="AC12" s="101" t="s">
        <v>62</v>
      </c>
      <c r="AD12" s="101"/>
      <c r="AE12" s="105"/>
      <c r="AF12" s="101"/>
      <c r="AG12" s="105"/>
      <c r="AH12" s="105"/>
      <c r="AI12" s="101"/>
      <c r="AJ12" s="101"/>
      <c r="AK12" s="105" t="e">
        <f>#REF!-#REF!</f>
        <v>#REF!</v>
      </c>
      <c r="AL12" s="101"/>
    </row>
    <row r="13" spans="1:38" ht="30" customHeight="1" thickBot="1" x14ac:dyDescent="0.3">
      <c r="AC13" s="101" t="s">
        <v>63</v>
      </c>
      <c r="AD13" s="101"/>
      <c r="AE13" s="105"/>
      <c r="AF13" s="101"/>
      <c r="AG13" s="105"/>
      <c r="AH13" s="105"/>
      <c r="AI13" s="101"/>
      <c r="AJ13" s="101"/>
      <c r="AK13" s="105" t="e">
        <f>#REF!-#REF!</f>
        <v>#REF!</v>
      </c>
      <c r="AL13" s="101"/>
    </row>
    <row r="14" spans="1:38" ht="22.5" customHeight="1" x14ac:dyDescent="0.25">
      <c r="A14" s="329" t="s">
        <v>2</v>
      </c>
      <c r="B14" s="331">
        <v>2007</v>
      </c>
      <c r="C14" s="326">
        <v>2008</v>
      </c>
      <c r="D14" s="326">
        <v>2009</v>
      </c>
      <c r="E14" s="326">
        <v>2010</v>
      </c>
      <c r="F14" s="326">
        <v>2011</v>
      </c>
      <c r="G14" s="326">
        <v>2012</v>
      </c>
      <c r="H14" s="326">
        <v>2013</v>
      </c>
      <c r="I14" s="326">
        <v>2014</v>
      </c>
      <c r="J14" s="326">
        <v>2015</v>
      </c>
      <c r="K14" s="339">
        <v>2016</v>
      </c>
      <c r="L14" s="335">
        <v>2017</v>
      </c>
      <c r="M14" s="326">
        <v>2018</v>
      </c>
      <c r="N14" s="326">
        <v>2019</v>
      </c>
      <c r="O14" s="333">
        <v>2020</v>
      </c>
      <c r="P14" s="326">
        <v>2021</v>
      </c>
      <c r="Q14" s="326">
        <v>2022</v>
      </c>
      <c r="R14" s="326">
        <v>2023</v>
      </c>
      <c r="S14" s="343">
        <v>2024</v>
      </c>
      <c r="T14" s="128" t="s">
        <v>49</v>
      </c>
      <c r="U14" s="337" t="str">
        <f>U3</f>
        <v>jan-set</v>
      </c>
      <c r="V14" s="338"/>
      <c r="W14" s="341" t="s">
        <v>143</v>
      </c>
      <c r="X14" s="342"/>
      <c r="AC14" s="101" t="s">
        <v>64</v>
      </c>
      <c r="AD14" s="101"/>
      <c r="AE14" s="105"/>
      <c r="AF14" s="101"/>
      <c r="AG14" s="105"/>
      <c r="AH14" s="105"/>
      <c r="AI14" s="101"/>
      <c r="AJ14" s="101"/>
      <c r="AK14" s="105" t="e">
        <f>#REF!-#REF!</f>
        <v>#REF!</v>
      </c>
      <c r="AL14" s="101"/>
    </row>
    <row r="15" spans="1:38" ht="31.5" customHeight="1" thickBot="1" x14ac:dyDescent="0.3">
      <c r="A15" s="330"/>
      <c r="B15" s="332"/>
      <c r="C15" s="328"/>
      <c r="D15" s="328"/>
      <c r="E15" s="328"/>
      <c r="F15" s="328"/>
      <c r="G15" s="328"/>
      <c r="H15" s="328"/>
      <c r="I15" s="328"/>
      <c r="J15" s="328"/>
      <c r="K15" s="340"/>
      <c r="L15" s="336"/>
      <c r="M15" s="328"/>
      <c r="N15" s="328"/>
      <c r="O15" s="334"/>
      <c r="P15" s="328"/>
      <c r="Q15" s="327"/>
      <c r="R15" s="328"/>
      <c r="S15" s="344"/>
      <c r="T15" s="129" t="str">
        <f>T4</f>
        <v>2007/2024</v>
      </c>
      <c r="U15" s="127">
        <f>U4</f>
        <v>2024</v>
      </c>
      <c r="V15" s="264">
        <f>V4</f>
        <v>2025</v>
      </c>
      <c r="W15" s="300" t="str">
        <f>W4</f>
        <v>out 2023 a set 2024</v>
      </c>
      <c r="X15" s="298" t="str">
        <f>X4</f>
        <v>out 2024 a set 2025</v>
      </c>
      <c r="AC15" s="101" t="s">
        <v>65</v>
      </c>
      <c r="AD15" s="101"/>
      <c r="AE15" s="105"/>
      <c r="AF15" s="101"/>
      <c r="AG15" s="105"/>
      <c r="AH15" s="105"/>
      <c r="AI15" s="101"/>
      <c r="AJ15" s="101"/>
      <c r="AK15" s="105" t="e">
        <f>#REF!-#REF!</f>
        <v>#REF!</v>
      </c>
      <c r="AL15" s="101"/>
    </row>
    <row r="16" spans="1:38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304"/>
      <c r="T16" s="286"/>
      <c r="AC16" s="101" t="s">
        <v>66</v>
      </c>
      <c r="AE16" s="105"/>
      <c r="AG16" s="105"/>
      <c r="AH16" s="105"/>
      <c r="AK16" s="105" t="e">
        <f>#REF!-#REF!</f>
        <v>#REF!</v>
      </c>
    </row>
    <row r="17" spans="1:38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4">
        <v>418166.49000000005</v>
      </c>
      <c r="R17" s="153">
        <v>404411.64599999983</v>
      </c>
      <c r="S17" s="147">
        <v>406321.50900000008</v>
      </c>
      <c r="T17" s="100"/>
      <c r="U17" s="115">
        <v>292617.94399999955</v>
      </c>
      <c r="V17" s="147">
        <v>297353.70700000075</v>
      </c>
      <c r="W17" s="112">
        <v>407624.95700000005</v>
      </c>
      <c r="X17" s="147">
        <v>411057.27200000006</v>
      </c>
      <c r="AC17" s="101" t="s">
        <v>67</v>
      </c>
      <c r="AD17" s="101"/>
      <c r="AE17" s="105"/>
      <c r="AF17" s="101"/>
      <c r="AG17" s="105"/>
      <c r="AH17" s="105"/>
      <c r="AI17" s="101"/>
      <c r="AJ17" s="101"/>
      <c r="AK17" s="105" t="e">
        <f>#REF!-#REF!</f>
        <v>#REF!</v>
      </c>
      <c r="AL17" s="101"/>
    </row>
    <row r="18" spans="1:38" ht="27.75" customHeight="1" thickBot="1" x14ac:dyDescent="0.3">
      <c r="A18" s="114" t="s">
        <v>54</v>
      </c>
      <c r="B18" s="275"/>
      <c r="C18" s="276">
        <f t="shared" ref="C18:P18" si="11">(C17-B17)/B17</f>
        <v>-5.4332489679479568E-2</v>
      </c>
      <c r="D18" s="276">
        <f t="shared" si="11"/>
        <v>-7.2127077537654183E-2</v>
      </c>
      <c r="E18" s="276">
        <f t="shared" si="11"/>
        <v>0.12182444539758823</v>
      </c>
      <c r="F18" s="276">
        <f t="shared" si="11"/>
        <v>1.2510259696368252E-2</v>
      </c>
      <c r="G18" s="276">
        <f t="shared" si="11"/>
        <v>3.8557547808706294E-2</v>
      </c>
      <c r="H18" s="276">
        <f t="shared" si="11"/>
        <v>3.7801022123911316E-3</v>
      </c>
      <c r="I18" s="276">
        <f t="shared" si="11"/>
        <v>-1.5821591729182263E-3</v>
      </c>
      <c r="J18" s="276">
        <f t="shared" si="11"/>
        <v>3.6697642720653331E-2</v>
      </c>
      <c r="K18" s="287">
        <f t="shared" si="11"/>
        <v>2.2227281971553901E-2</v>
      </c>
      <c r="L18" s="277">
        <f t="shared" si="11"/>
        <v>2.5737437820711511E-2</v>
      </c>
      <c r="M18" s="276">
        <f t="shared" si="11"/>
        <v>2.6759932780496109E-2</v>
      </c>
      <c r="N18" s="276">
        <f t="shared" si="11"/>
        <v>1.6024959109884815E-3</v>
      </c>
      <c r="O18" s="276">
        <f t="shared" si="11"/>
        <v>-0.13403340389423476</v>
      </c>
      <c r="P18" s="276">
        <f t="shared" si="11"/>
        <v>8.6341308222622926E-2</v>
      </c>
      <c r="Q18" s="276">
        <f t="shared" ref="Q18" si="12">(Q17-P17)/P17</f>
        <v>-2.2903938914143312E-2</v>
      </c>
      <c r="R18" s="276">
        <f t="shared" ref="R18" si="13">(R17-Q17)/Q17</f>
        <v>-3.2893223940541512E-2</v>
      </c>
      <c r="S18" s="278">
        <f t="shared" ref="S18" si="14">(S17-R17)/R17</f>
        <v>4.7225717134769304E-3</v>
      </c>
      <c r="U18" s="118"/>
      <c r="V18" s="278">
        <f>(V17-U17)/U17</f>
        <v>1.6184116856487813E-2</v>
      </c>
      <c r="X18" s="278">
        <f>(X17-W17)/W17</f>
        <v>8.4202768772079911E-3</v>
      </c>
      <c r="AC18" s="101" t="s">
        <v>68</v>
      </c>
      <c r="AD18" s="101"/>
      <c r="AE18" s="105"/>
      <c r="AF18" s="101"/>
      <c r="AG18" s="105"/>
      <c r="AH18" s="105"/>
      <c r="AI18" s="101"/>
      <c r="AJ18" s="101"/>
      <c r="AK18" s="105" t="e">
        <f>#REF!-#REF!</f>
        <v>#REF!</v>
      </c>
      <c r="AL18" s="101"/>
    </row>
    <row r="19" spans="1:38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202578.51499999996</v>
      </c>
      <c r="R19" s="153">
        <v>194885.81700000001</v>
      </c>
      <c r="S19" s="147">
        <v>150247.61100000003</v>
      </c>
      <c r="T19" s="100"/>
      <c r="U19" s="115">
        <v>109600.38000000011</v>
      </c>
      <c r="V19" s="147">
        <v>112715.07800000007</v>
      </c>
      <c r="W19" s="112">
        <v>150495.37500000006</v>
      </c>
      <c r="X19" s="147">
        <v>153362.30900000004</v>
      </c>
      <c r="AC19" s="101" t="s">
        <v>69</v>
      </c>
      <c r="AD19" s="101"/>
      <c r="AE19" s="105"/>
      <c r="AF19" s="101"/>
      <c r="AG19" s="105"/>
      <c r="AH19" s="105"/>
      <c r="AI19" s="101"/>
      <c r="AJ19" s="101"/>
      <c r="AK19" s="105" t="e">
        <f>#REF!-#REF!</f>
        <v>#REF!</v>
      </c>
      <c r="AL19" s="101"/>
    </row>
    <row r="20" spans="1:38" ht="27.75" customHeight="1" thickBot="1" x14ac:dyDescent="0.3">
      <c r="A20" s="113" t="s">
        <v>54</v>
      </c>
      <c r="B20" s="116"/>
      <c r="C20" s="279">
        <f t="shared" ref="C20:Q20" si="15">(C19-B19)/B19</f>
        <v>0.27026566048919176</v>
      </c>
      <c r="D20" s="279">
        <f t="shared" si="15"/>
        <v>-2.4010145087149853E-2</v>
      </c>
      <c r="E20" s="279">
        <f t="shared" si="15"/>
        <v>0.14006023199087436</v>
      </c>
      <c r="F20" s="279">
        <f t="shared" si="15"/>
        <v>-8.8603238264779852E-2</v>
      </c>
      <c r="G20" s="279">
        <f t="shared" si="15"/>
        <v>5.702380925842114E-2</v>
      </c>
      <c r="H20" s="279">
        <f t="shared" si="15"/>
        <v>0.42203841205856046</v>
      </c>
      <c r="I20" s="279">
        <f t="shared" si="15"/>
        <v>2.2864466924753087E-2</v>
      </c>
      <c r="J20" s="279">
        <f t="shared" si="15"/>
        <v>-6.9050989193828793E-2</v>
      </c>
      <c r="K20" s="288">
        <f t="shared" si="15"/>
        <v>-5.6265682741884385E-2</v>
      </c>
      <c r="L20" s="280">
        <f t="shared" si="15"/>
        <v>0.24855590020796675</v>
      </c>
      <c r="M20" s="279">
        <f t="shared" si="15"/>
        <v>0.12649303974249151</v>
      </c>
      <c r="N20" s="279">
        <f t="shared" si="15"/>
        <v>9.3478917261994809E-2</v>
      </c>
      <c r="O20" s="279">
        <f t="shared" si="15"/>
        <v>-2.0256048630349952E-2</v>
      </c>
      <c r="P20" s="279">
        <f t="shared" si="15"/>
        <v>6.002496321448187E-3</v>
      </c>
      <c r="Q20" s="279">
        <f t="shared" si="15"/>
        <v>0.22527490908611841</v>
      </c>
      <c r="R20" s="279">
        <f t="shared" ref="R20" si="16">(R19-Q19)/Q19</f>
        <v>-3.7973908536154226E-2</v>
      </c>
      <c r="S20" s="281">
        <f>(S19-R19)/R19</f>
        <v>-0.22904799685859117</v>
      </c>
      <c r="T20" s="10"/>
      <c r="U20" s="116"/>
      <c r="V20" s="281">
        <f>(V19-U19)/U19</f>
        <v>2.8418678840346698E-2</v>
      </c>
      <c r="W20" s="299"/>
      <c r="X20" s="281">
        <f>(X19-W19)/W19</f>
        <v>1.9049980771834205E-2</v>
      </c>
    </row>
    <row r="21" spans="1:38" ht="27.75" customHeight="1" x14ac:dyDescent="0.25">
      <c r="A21" s="8" t="s">
        <v>58</v>
      </c>
      <c r="B21" s="19">
        <f>B17-B19</f>
        <v>329612.93099999957</v>
      </c>
      <c r="C21" s="154">
        <f t="shared" ref="C21:P21" si="17">C17-C19</f>
        <v>291358.0850000002</v>
      </c>
      <c r="D21" s="154">
        <f t="shared" si="17"/>
        <v>266512.13100000017</v>
      </c>
      <c r="E21" s="154">
        <f t="shared" si="17"/>
        <v>297562.72299999994</v>
      </c>
      <c r="F21" s="154">
        <f t="shared" si="17"/>
        <v>310243.35200000007</v>
      </c>
      <c r="G21" s="154">
        <f t="shared" si="17"/>
        <v>320714.53100000008</v>
      </c>
      <c r="H21" s="154">
        <f t="shared" si="17"/>
        <v>286229.11899999983</v>
      </c>
      <c r="I21" s="154">
        <f t="shared" si="17"/>
        <v>282809.19800000009</v>
      </c>
      <c r="J21" s="154">
        <f t="shared" si="17"/>
        <v>306315.68399999978</v>
      </c>
      <c r="K21" s="119">
        <f t="shared" si="17"/>
        <v>322195.815</v>
      </c>
      <c r="L21" s="282">
        <f t="shared" si="17"/>
        <v>306185.72599999886</v>
      </c>
      <c r="M21" s="154">
        <f t="shared" si="17"/>
        <v>300797.70799999998</v>
      </c>
      <c r="N21" s="154">
        <f t="shared" si="17"/>
        <v>287185.48899999983</v>
      </c>
      <c r="O21" s="154">
        <f t="shared" si="17"/>
        <v>229607.51899999898</v>
      </c>
      <c r="P21" s="154">
        <f t="shared" si="17"/>
        <v>262635.54499999993</v>
      </c>
      <c r="Q21" s="154">
        <f t="shared" ref="Q21" si="18">Q17-Q19</f>
        <v>215587.97500000009</v>
      </c>
      <c r="R21" s="154">
        <f t="shared" ref="R21:S21" si="19">R17-R19</f>
        <v>209525.82899999982</v>
      </c>
      <c r="S21" s="140">
        <f t="shared" si="19"/>
        <v>256073.89800000004</v>
      </c>
      <c r="U21" s="117">
        <f>U17-U19</f>
        <v>183017.56399999943</v>
      </c>
      <c r="V21" s="140">
        <f>V17-V19</f>
        <v>184638.62900000068</v>
      </c>
      <c r="W21" s="119">
        <f>W17-W19</f>
        <v>257129.58199999999</v>
      </c>
      <c r="X21" s="140">
        <f>X17-X19</f>
        <v>257694.96300000002</v>
      </c>
    </row>
    <row r="22" spans="1:38" ht="27.75" customHeight="1" thickBot="1" x14ac:dyDescent="0.3">
      <c r="A22" s="113" t="s">
        <v>54</v>
      </c>
      <c r="B22" s="116"/>
      <c r="C22" s="279">
        <f t="shared" ref="C22:Q22" si="20">(C21-B21)/B21</f>
        <v>-0.11605990664243518</v>
      </c>
      <c r="D22" s="279">
        <f t="shared" si="20"/>
        <v>-8.5276349890891168E-2</v>
      </c>
      <c r="E22" s="279">
        <f t="shared" si="20"/>
        <v>0.1165072369632576</v>
      </c>
      <c r="F22" s="279">
        <f t="shared" si="20"/>
        <v>4.261497835533698E-2</v>
      </c>
      <c r="G22" s="279">
        <f t="shared" si="20"/>
        <v>3.3751501627664215E-2</v>
      </c>
      <c r="H22" s="279">
        <f t="shared" si="20"/>
        <v>-0.10752681486702027</v>
      </c>
      <c r="I22" s="279">
        <f t="shared" si="20"/>
        <v>-1.1948193852351347E-2</v>
      </c>
      <c r="J22" s="279">
        <f t="shared" si="20"/>
        <v>8.3117827023432511E-2</v>
      </c>
      <c r="K22" s="288">
        <f t="shared" si="20"/>
        <v>5.1842369912734339E-2</v>
      </c>
      <c r="L22" s="280">
        <f t="shared" si="20"/>
        <v>-4.9690555415814887E-2</v>
      </c>
      <c r="M22" s="279">
        <f t="shared" si="20"/>
        <v>-1.7597221367526766E-2</v>
      </c>
      <c r="N22" s="279">
        <f t="shared" si="20"/>
        <v>-4.5253732451977856E-2</v>
      </c>
      <c r="O22" s="279">
        <f t="shared" si="20"/>
        <v>-0.20049052687338559</v>
      </c>
      <c r="P22" s="279">
        <f t="shared" si="20"/>
        <v>0.14384557676441376</v>
      </c>
      <c r="Q22" s="279">
        <f t="shared" si="20"/>
        <v>-0.17913633891406378</v>
      </c>
      <c r="R22" s="279">
        <f t="shared" ref="R22" si="21">(R21-Q21)/Q21</f>
        <v>-2.8119128629508522E-2</v>
      </c>
      <c r="S22" s="281">
        <f t="shared" ref="S22" si="22">(S21-R21)/R21</f>
        <v>0.22215909714883056</v>
      </c>
      <c r="T22" s="10"/>
      <c r="U22" s="116"/>
      <c r="V22" s="281">
        <f>(V21-U21)/U21</f>
        <v>8.8574285689938421E-3</v>
      </c>
      <c r="W22" s="299"/>
      <c r="X22" s="281">
        <f>(X21-W21)/W21</f>
        <v>2.1988174040590285E-3</v>
      </c>
    </row>
    <row r="23" spans="1:38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4"/>
      <c r="U23" s="103">
        <f>(U17/U19)</f>
        <v>2.6698624950022918</v>
      </c>
      <c r="V23" s="285">
        <f>(V17/V19)</f>
        <v>2.638100529904265</v>
      </c>
      <c r="W23" s="103">
        <f>W17/W19</f>
        <v>2.7085547113989374</v>
      </c>
      <c r="X23" s="285">
        <f>X17/X19</f>
        <v>2.680301794360699</v>
      </c>
    </row>
    <row r="24" spans="1:38" ht="30" customHeight="1" thickBot="1" x14ac:dyDescent="0.3"/>
    <row r="25" spans="1:38" ht="22.5" customHeight="1" x14ac:dyDescent="0.25">
      <c r="A25" s="329" t="s">
        <v>15</v>
      </c>
      <c r="B25" s="331">
        <v>2007</v>
      </c>
      <c r="C25" s="326">
        <v>2008</v>
      </c>
      <c r="D25" s="326">
        <v>2009</v>
      </c>
      <c r="E25" s="326">
        <v>2010</v>
      </c>
      <c r="F25" s="326">
        <v>2011</v>
      </c>
      <c r="G25" s="326">
        <v>2012</v>
      </c>
      <c r="H25" s="326">
        <v>2013</v>
      </c>
      <c r="I25" s="326">
        <v>2014</v>
      </c>
      <c r="J25" s="326">
        <v>2015</v>
      </c>
      <c r="K25" s="339">
        <v>2016</v>
      </c>
      <c r="L25" s="335">
        <v>2017</v>
      </c>
      <c r="M25" s="326">
        <v>2018</v>
      </c>
      <c r="N25" s="326">
        <v>2019</v>
      </c>
      <c r="O25" s="333">
        <v>2020</v>
      </c>
      <c r="P25" s="333">
        <v>2021</v>
      </c>
      <c r="Q25" s="326">
        <v>2022</v>
      </c>
      <c r="R25" s="326">
        <v>2023</v>
      </c>
      <c r="S25" s="343">
        <v>2024</v>
      </c>
      <c r="T25" s="128" t="s">
        <v>49</v>
      </c>
      <c r="U25" s="337" t="str">
        <f>U14</f>
        <v>jan-set</v>
      </c>
      <c r="V25" s="338"/>
      <c r="W25" s="341" t="s">
        <v>143</v>
      </c>
      <c r="X25" s="342"/>
    </row>
    <row r="26" spans="1:38" ht="31.5" customHeight="1" thickBot="1" x14ac:dyDescent="0.3">
      <c r="A26" s="330"/>
      <c r="B26" s="332"/>
      <c r="C26" s="328"/>
      <c r="D26" s="328"/>
      <c r="E26" s="328"/>
      <c r="F26" s="328"/>
      <c r="G26" s="328"/>
      <c r="H26" s="328"/>
      <c r="I26" s="328"/>
      <c r="J26" s="328"/>
      <c r="K26" s="340"/>
      <c r="L26" s="336"/>
      <c r="M26" s="328"/>
      <c r="N26" s="328"/>
      <c r="O26" s="334"/>
      <c r="P26" s="334"/>
      <c r="Q26" s="328"/>
      <c r="R26" s="328"/>
      <c r="S26" s="344"/>
      <c r="T26" s="129" t="str">
        <f>T4</f>
        <v>2007/2024</v>
      </c>
      <c r="U26" s="127">
        <f>U4</f>
        <v>2024</v>
      </c>
      <c r="V26" s="264">
        <f>V4</f>
        <v>2025</v>
      </c>
      <c r="W26" s="300" t="str">
        <f>W4</f>
        <v>out 2023 a set 2024</v>
      </c>
      <c r="X26" s="298" t="str">
        <f>X4</f>
        <v>out 2024 a set 2025</v>
      </c>
    </row>
    <row r="27" spans="1:38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304"/>
      <c r="T27" s="286"/>
    </row>
    <row r="28" spans="1:38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53">
        <v>520220.65399999992</v>
      </c>
      <c r="S28" s="147">
        <v>557691.90200000012</v>
      </c>
      <c r="T28" s="100"/>
      <c r="U28" s="115">
        <v>403514.06799999939</v>
      </c>
      <c r="V28" s="147">
        <v>398759.78399999836</v>
      </c>
      <c r="W28" s="112">
        <v>532331.92299999995</v>
      </c>
      <c r="X28" s="147">
        <v>552937.6179999999</v>
      </c>
    </row>
    <row r="29" spans="1:38" ht="27.75" customHeight="1" thickBot="1" x14ac:dyDescent="0.3">
      <c r="A29" s="114" t="s">
        <v>54</v>
      </c>
      <c r="B29" s="275"/>
      <c r="C29" s="276">
        <f t="shared" ref="C29:Q29" si="23">(C28-B28)/B28</f>
        <v>6.3491251811589565E-3</v>
      </c>
      <c r="D29" s="276">
        <f t="shared" si="23"/>
        <v>-2.5351041341628616E-2</v>
      </c>
      <c r="E29" s="276">
        <f t="shared" si="23"/>
        <v>0.14232124040801208</v>
      </c>
      <c r="F29" s="276">
        <f t="shared" si="23"/>
        <v>0.16522017339726491</v>
      </c>
      <c r="G29" s="276">
        <f t="shared" si="23"/>
        <v>0.11849348127885141</v>
      </c>
      <c r="H29" s="276">
        <f t="shared" si="23"/>
        <v>5.296421056115299E-2</v>
      </c>
      <c r="I29" s="276">
        <f t="shared" si="23"/>
        <v>1.9591998746035993E-2</v>
      </c>
      <c r="J29" s="276">
        <f t="shared" si="23"/>
        <v>-1.7803184510057374E-2</v>
      </c>
      <c r="K29" s="287">
        <f t="shared" si="23"/>
        <v>-6.6755691727534677E-2</v>
      </c>
      <c r="L29" s="277">
        <f t="shared" si="23"/>
        <v>0.14679340175955716</v>
      </c>
      <c r="M29" s="276">
        <f t="shared" si="23"/>
        <v>3.1169571012153018E-2</v>
      </c>
      <c r="N29" s="276">
        <f t="shared" si="23"/>
        <v>5.2964042161944717E-2</v>
      </c>
      <c r="O29" s="276">
        <f t="shared" si="23"/>
        <v>0.26823197519276548</v>
      </c>
      <c r="P29" s="276">
        <f t="shared" si="23"/>
        <v>7.7338249378292354E-2</v>
      </c>
      <c r="Q29" s="276">
        <f t="shared" si="23"/>
        <v>4.5810259040420201E-2</v>
      </c>
      <c r="R29" s="276">
        <f>(R28-Q28)/Q28</f>
        <v>-1.1062740827379666E-3</v>
      </c>
      <c r="S29" s="278">
        <f t="shared" ref="S29" si="24">(S28-R28)/R28</f>
        <v>7.2029527685765815E-2</v>
      </c>
      <c r="U29" s="118"/>
      <c r="V29" s="278">
        <f>(V28-U28)/U28</f>
        <v>-1.1782201358097483E-2</v>
      </c>
      <c r="X29" s="278">
        <f>(X28-W28)/W28</f>
        <v>3.8708358656897514E-2</v>
      </c>
    </row>
    <row r="30" spans="1:38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53">
        <v>2695.7720000000004</v>
      </c>
      <c r="S30" s="147">
        <v>3334.4049999999993</v>
      </c>
      <c r="T30" s="100"/>
      <c r="U30" s="115">
        <v>1665.1090000000002</v>
      </c>
      <c r="V30" s="147">
        <v>2023.9740000000013</v>
      </c>
      <c r="W30" s="112">
        <v>2249.1789999999996</v>
      </c>
      <c r="X30" s="147">
        <v>3693.2699999999995</v>
      </c>
    </row>
    <row r="31" spans="1:38" ht="27.75" customHeight="1" thickBot="1" x14ac:dyDescent="0.3">
      <c r="A31" s="113" t="s">
        <v>54</v>
      </c>
      <c r="B31" s="116"/>
      <c r="C31" s="279">
        <f t="shared" ref="C31:Q31" si="25">(C30-B30)/B30</f>
        <v>0.28740195099069604</v>
      </c>
      <c r="D31" s="279">
        <f t="shared" si="25"/>
        <v>0.87424480625071677</v>
      </c>
      <c r="E31" s="279">
        <f t="shared" si="25"/>
        <v>-0.35240240164564085</v>
      </c>
      <c r="F31" s="279">
        <f t="shared" si="25"/>
        <v>0.30120319844880566</v>
      </c>
      <c r="G31" s="279">
        <f t="shared" si="25"/>
        <v>-0.12612648022085726</v>
      </c>
      <c r="H31" s="279">
        <f t="shared" si="25"/>
        <v>7.1660651760911652E-3</v>
      </c>
      <c r="I31" s="279">
        <f t="shared" si="25"/>
        <v>-1.9460888913914301E-2</v>
      </c>
      <c r="J31" s="279">
        <f t="shared" si="25"/>
        <v>0.17146393140729888</v>
      </c>
      <c r="K31" s="288">
        <f t="shared" si="25"/>
        <v>-5.2106064729437615E-2</v>
      </c>
      <c r="L31" s="280">
        <f t="shared" si="25"/>
        <v>-8.4124648923364909E-2</v>
      </c>
      <c r="M31" s="279">
        <f t="shared" si="25"/>
        <v>0.28764018691588777</v>
      </c>
      <c r="N31" s="279">
        <f t="shared" si="25"/>
        <v>0.10676256403742751</v>
      </c>
      <c r="O31" s="279">
        <f t="shared" si="25"/>
        <v>0.30345145589616501</v>
      </c>
      <c r="P31" s="279">
        <f t="shared" si="25"/>
        <v>0.25973041103931305</v>
      </c>
      <c r="Q31" s="279">
        <f t="shared" si="25"/>
        <v>0.15038655327936848</v>
      </c>
      <c r="R31" s="279">
        <f t="shared" ref="R31" si="26">(R30-Q30)/Q30</f>
        <v>-2.5093665466012785E-2</v>
      </c>
      <c r="S31" s="281">
        <f t="shared" ref="S31" si="27">(S30-R30)/R30</f>
        <v>0.23690171127231785</v>
      </c>
      <c r="T31" s="10"/>
      <c r="U31" s="116"/>
      <c r="V31" s="281">
        <f>(V30-U30)/U30</f>
        <v>0.21552042538956975</v>
      </c>
      <c r="W31" s="299"/>
      <c r="X31" s="281">
        <f>(X30-W30)/W30</f>
        <v>0.64205250004557224</v>
      </c>
    </row>
    <row r="32" spans="1:38" ht="27.75" customHeight="1" x14ac:dyDescent="0.25">
      <c r="A32" s="8" t="s">
        <v>58</v>
      </c>
      <c r="B32" s="19">
        <f>(B28-B30)</f>
        <v>203117.0239999998</v>
      </c>
      <c r="C32" s="154">
        <f t="shared" ref="C32:P32" si="28">(C28-C30)</f>
        <v>204244.86400000018</v>
      </c>
      <c r="D32" s="154">
        <f t="shared" si="28"/>
        <v>198400.41200000027</v>
      </c>
      <c r="E32" s="154">
        <f t="shared" si="28"/>
        <v>227324.11700000009</v>
      </c>
      <c r="F32" s="154">
        <f t="shared" si="28"/>
        <v>264760.33899999998</v>
      </c>
      <c r="G32" s="154">
        <f t="shared" si="28"/>
        <v>296419.00400000002</v>
      </c>
      <c r="H32" s="154">
        <f t="shared" si="28"/>
        <v>312165.44199999998</v>
      </c>
      <c r="I32" s="154">
        <f t="shared" si="28"/>
        <v>318321.61400000006</v>
      </c>
      <c r="J32" s="154">
        <f t="shared" si="28"/>
        <v>312463.31199999998</v>
      </c>
      <c r="K32" s="119">
        <f t="shared" si="28"/>
        <v>291587.27400000009</v>
      </c>
      <c r="L32" s="282">
        <f t="shared" si="28"/>
        <v>334649.34799999959</v>
      </c>
      <c r="M32" s="154">
        <f t="shared" si="28"/>
        <v>344816.77799999999</v>
      </c>
      <c r="N32" s="154">
        <f t="shared" si="28"/>
        <v>363008.511</v>
      </c>
      <c r="O32" s="154">
        <f t="shared" si="28"/>
        <v>460327.44400000002</v>
      </c>
      <c r="P32" s="154">
        <f t="shared" si="28"/>
        <v>495580.34200000018</v>
      </c>
      <c r="Q32" s="154">
        <f t="shared" ref="Q32" si="29">(Q28-Q30)</f>
        <v>518031.63800000027</v>
      </c>
      <c r="R32" s="154">
        <f t="shared" ref="R32:S32" si="30">(R28-R30)</f>
        <v>517524.88199999993</v>
      </c>
      <c r="S32" s="140">
        <f t="shared" si="30"/>
        <v>554357.49700000009</v>
      </c>
      <c r="U32" s="117">
        <f>U28-U30</f>
        <v>401848.95899999939</v>
      </c>
      <c r="V32" s="140">
        <f>V28-V30</f>
        <v>396735.80999999837</v>
      </c>
      <c r="W32" s="119">
        <f>W28-W30</f>
        <v>530082.74399999995</v>
      </c>
      <c r="X32" s="140">
        <f>X28-X30</f>
        <v>549244.34799999988</v>
      </c>
    </row>
    <row r="33" spans="1:24" ht="27.75" customHeight="1" thickBot="1" x14ac:dyDescent="0.3">
      <c r="A33" s="113" t="s">
        <v>54</v>
      </c>
      <c r="B33" s="116"/>
      <c r="C33" s="279">
        <f t="shared" ref="C33:P33" si="31">(C32-B32)/B32</f>
        <v>5.5526611102788507E-3</v>
      </c>
      <c r="D33" s="279">
        <f t="shared" si="31"/>
        <v>-2.8614927619427914E-2</v>
      </c>
      <c r="E33" s="279">
        <f t="shared" si="31"/>
        <v>0.14578450068944299</v>
      </c>
      <c r="F33" s="279">
        <f t="shared" si="31"/>
        <v>0.16468213973091064</v>
      </c>
      <c r="G33" s="279">
        <f t="shared" si="31"/>
        <v>0.11957480157177182</v>
      </c>
      <c r="H33" s="279">
        <f t="shared" si="31"/>
        <v>5.3122228290059179E-2</v>
      </c>
      <c r="I33" s="279">
        <f t="shared" si="31"/>
        <v>1.972086327223908E-2</v>
      </c>
      <c r="J33" s="279">
        <f t="shared" si="31"/>
        <v>-1.840372045864307E-2</v>
      </c>
      <c r="K33" s="288">
        <f t="shared" si="31"/>
        <v>-6.6811165337708145E-2</v>
      </c>
      <c r="L33" s="280">
        <f t="shared" si="31"/>
        <v>0.14768159600819714</v>
      </c>
      <c r="M33" s="279">
        <f t="shared" si="31"/>
        <v>3.038233918806384E-2</v>
      </c>
      <c r="N33" s="279">
        <f t="shared" si="31"/>
        <v>5.2757679326149283E-2</v>
      </c>
      <c r="O33" s="279">
        <f t="shared" si="31"/>
        <v>0.26808994844751732</v>
      </c>
      <c r="P33" s="279">
        <f t="shared" si="31"/>
        <v>7.6582220894047232E-2</v>
      </c>
      <c r="Q33" s="279">
        <f t="shared" ref="Q33" si="32">(Q32-P32)/P32</f>
        <v>4.5303039885306998E-2</v>
      </c>
      <c r="R33" s="279">
        <f t="shared" ref="R33" si="33">(R32-Q32)/Q32</f>
        <v>-9.782336884998188E-4</v>
      </c>
      <c r="S33" s="281">
        <f t="shared" ref="S33" si="34">(S32-R32)/R32</f>
        <v>7.1170713295288804E-2</v>
      </c>
      <c r="T33" s="10"/>
      <c r="U33" s="116"/>
      <c r="V33" s="281">
        <f>(V32-U32)/U32</f>
        <v>-1.2724056851422704E-2</v>
      </c>
      <c r="W33" s="299"/>
      <c r="X33" s="281">
        <f>(X32-W32)/W32</f>
        <v>3.6148326307335776E-2</v>
      </c>
    </row>
    <row r="34" spans="1:24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4"/>
      <c r="U34" s="103">
        <f>(U28/U30)</f>
        <v>242.33492702279511</v>
      </c>
      <c r="V34" s="285">
        <f>(V28/V30)</f>
        <v>197.01823442395906</v>
      </c>
    </row>
    <row r="36" spans="1:24" x14ac:dyDescent="0.25">
      <c r="A36" s="3" t="s">
        <v>70</v>
      </c>
    </row>
  </sheetData>
  <mergeCells count="63">
    <mergeCell ref="W3:X3"/>
    <mergeCell ref="W14:X14"/>
    <mergeCell ref="W25:X25"/>
    <mergeCell ref="R3:R4"/>
    <mergeCell ref="R14:R15"/>
    <mergeCell ref="R25:R26"/>
    <mergeCell ref="U25:V25"/>
    <mergeCell ref="S3:S4"/>
    <mergeCell ref="S14:S15"/>
    <mergeCell ref="S25:S26"/>
    <mergeCell ref="A25:A26"/>
    <mergeCell ref="B25:B26"/>
    <mergeCell ref="C25:C26"/>
    <mergeCell ref="D25:D26"/>
    <mergeCell ref="E25:E26"/>
    <mergeCell ref="O25:O26"/>
    <mergeCell ref="F25:F26"/>
    <mergeCell ref="G25:G26"/>
    <mergeCell ref="H25:H26"/>
    <mergeCell ref="I25:I26"/>
    <mergeCell ref="J25:J26"/>
    <mergeCell ref="F14:F15"/>
    <mergeCell ref="K25:K26"/>
    <mergeCell ref="L25:L26"/>
    <mergeCell ref="M25:M26"/>
    <mergeCell ref="N25:N26"/>
    <mergeCell ref="M3:M4"/>
    <mergeCell ref="M14:M15"/>
    <mergeCell ref="N14:N15"/>
    <mergeCell ref="O14:O15"/>
    <mergeCell ref="P14:P15"/>
    <mergeCell ref="K3:K4"/>
    <mergeCell ref="P25:P26"/>
    <mergeCell ref="U3:V3"/>
    <mergeCell ref="A14:A15"/>
    <mergeCell ref="B14:B15"/>
    <mergeCell ref="C14:C15"/>
    <mergeCell ref="D14:D15"/>
    <mergeCell ref="E14:E15"/>
    <mergeCell ref="U14:V14"/>
    <mergeCell ref="G14:G15"/>
    <mergeCell ref="H14:H15"/>
    <mergeCell ref="I14:I15"/>
    <mergeCell ref="J14:J15"/>
    <mergeCell ref="K14:K15"/>
    <mergeCell ref="L14:L15"/>
    <mergeCell ref="L3:L4"/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</mergeCells>
  <conditionalFormatting sqref="B12:S12">
    <cfRule type="cellIs" dxfId="15" priority="91" operator="lessThan">
      <formula>0</formula>
    </cfRule>
    <cfRule type="cellIs" dxfId="14" priority="90" operator="greaterThan">
      <formula>0</formula>
    </cfRule>
  </conditionalFormatting>
  <conditionalFormatting sqref="B23:S23">
    <cfRule type="cellIs" dxfId="13" priority="87" operator="lessThan">
      <formula>0</formula>
    </cfRule>
    <cfRule type="cellIs" dxfId="12" priority="86" operator="greaterThan">
      <formula>0</formula>
    </cfRule>
  </conditionalFormatting>
  <conditionalFormatting sqref="B34:S34">
    <cfRule type="cellIs" dxfId="11" priority="83" operator="lessThan">
      <formula>0</formula>
    </cfRule>
    <cfRule type="cellIs" dxfId="10" priority="82" operator="greaterThan">
      <formula>0</formula>
    </cfRule>
  </conditionalFormatting>
  <conditionalFormatting sqref="U34:V34">
    <cfRule type="cellIs" dxfId="9" priority="84" operator="greaterThan">
      <formula>0</formula>
    </cfRule>
    <cfRule type="cellIs" dxfId="8" priority="85" operator="lessThan">
      <formula>0</formula>
    </cfRule>
  </conditionalFormatting>
  <conditionalFormatting sqref="U12:X12">
    <cfRule type="cellIs" dxfId="7" priority="25" operator="lessThan">
      <formula>0</formula>
    </cfRule>
    <cfRule type="cellIs" dxfId="6" priority="24" operator="greaterThan">
      <formula>0</formula>
    </cfRule>
  </conditionalFormatting>
  <conditionalFormatting sqref="U23:X23">
    <cfRule type="cellIs" dxfId="5" priority="22" operator="greaterThan">
      <formula>0</formula>
    </cfRule>
    <cfRule type="cellIs" dxfId="4" priority="23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1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9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8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7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75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74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3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1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70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9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8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7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0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9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8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7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6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45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44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43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42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8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7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6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41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40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9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35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34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33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53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N7:S7</xm:sqref>
        </x14:conditionalFormatting>
        <x14:conditionalFormatting xmlns:xm="http://schemas.microsoft.com/office/excel/2006/main">
          <x14:cfRule type="iconSet" priority="52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N9:S9</xm:sqref>
        </x14:conditionalFormatting>
        <x14:conditionalFormatting xmlns:xm="http://schemas.microsoft.com/office/excel/2006/main">
          <x14:cfRule type="iconSet" priority="51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N11:S11</xm:sqref>
        </x14:conditionalFormatting>
        <x14:conditionalFormatting xmlns:xm="http://schemas.microsoft.com/office/excel/2006/main">
          <x14:cfRule type="iconSet" priority="12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O18:S18</xm:sqref>
        </x14:conditionalFormatting>
        <x14:conditionalFormatting xmlns:xm="http://schemas.microsoft.com/office/excel/2006/main">
          <x14:cfRule type="iconSet" priority="11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O20:S20</xm:sqref>
        </x14:conditionalFormatting>
        <x14:conditionalFormatting xmlns:xm="http://schemas.microsoft.com/office/excel/2006/main">
          <x14:cfRule type="iconSet" priority="10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O22:S22</xm:sqref>
        </x14:conditionalFormatting>
        <x14:conditionalFormatting xmlns:xm="http://schemas.microsoft.com/office/excel/2006/main">
          <x14:cfRule type="iconSet" priority="9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O29:S29</xm:sqref>
        </x14:conditionalFormatting>
        <x14:conditionalFormatting xmlns:xm="http://schemas.microsoft.com/office/excel/2006/main">
          <x14:cfRule type="iconSet" priority="8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O31:S31</xm:sqref>
        </x14:conditionalFormatting>
        <x14:conditionalFormatting xmlns:xm="http://schemas.microsoft.com/office/excel/2006/main">
          <x14:cfRule type="iconSet" priority="7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O33:S33</xm:sqref>
        </x14:conditionalFormatting>
        <x14:conditionalFormatting xmlns:xm="http://schemas.microsoft.com/office/excel/2006/main">
          <x14:cfRule type="iconSet" priority="80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</xm:sqref>
        </x14:conditionalFormatting>
        <x14:conditionalFormatting xmlns:xm="http://schemas.microsoft.com/office/excel/2006/main">
          <x14:cfRule type="iconSet" priority="94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</xm:sqref>
        </x14:conditionalFormatting>
        <x14:conditionalFormatting xmlns:xm="http://schemas.microsoft.com/office/excel/2006/main">
          <x14:cfRule type="iconSet" priority="95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</xm:sqref>
        </x14:conditionalFormatting>
        <x14:conditionalFormatting xmlns:xm="http://schemas.microsoft.com/office/excel/2006/main">
          <x14:cfRule type="iconSet" priority="76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V18</xm:sqref>
        </x14:conditionalFormatting>
        <x14:conditionalFormatting xmlns:xm="http://schemas.microsoft.com/office/excel/2006/main">
          <x14:cfRule type="iconSet" priority="96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</xm:sqref>
        </x14:conditionalFormatting>
        <x14:conditionalFormatting xmlns:xm="http://schemas.microsoft.com/office/excel/2006/main">
          <x14:cfRule type="iconSet" priority="97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</xm:sqref>
        </x14:conditionalFormatting>
        <x14:conditionalFormatting xmlns:xm="http://schemas.microsoft.com/office/excel/2006/main">
          <x14:cfRule type="iconSet" priority="72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V29</xm:sqref>
        </x14:conditionalFormatting>
        <x14:conditionalFormatting xmlns:xm="http://schemas.microsoft.com/office/excel/2006/main">
          <x14:cfRule type="iconSet" priority="98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</xm:sqref>
        </x14:conditionalFormatting>
        <x14:conditionalFormatting xmlns:xm="http://schemas.microsoft.com/office/excel/2006/main">
          <x14:cfRule type="iconSet" priority="99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</xm:sqref>
        </x14:conditionalFormatting>
        <x14:conditionalFormatting xmlns:xm="http://schemas.microsoft.com/office/excel/2006/main">
          <x14:cfRule type="iconSet" priority="13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W9:X9</xm:sqref>
        </x14:conditionalFormatting>
        <x14:conditionalFormatting xmlns:xm="http://schemas.microsoft.com/office/excel/2006/main">
          <x14:cfRule type="iconSet" priority="20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W11:X11</xm:sqref>
        </x14:conditionalFormatting>
        <x14:conditionalFormatting xmlns:xm="http://schemas.microsoft.com/office/excel/2006/main">
          <x14:cfRule type="iconSet" priority="18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W20:X20</xm:sqref>
        </x14:conditionalFormatting>
        <x14:conditionalFormatting xmlns:xm="http://schemas.microsoft.com/office/excel/2006/main">
          <x14:cfRule type="iconSet" priority="17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W22:X22</xm:sqref>
        </x14:conditionalFormatting>
        <x14:conditionalFormatting xmlns:xm="http://schemas.microsoft.com/office/excel/2006/main">
          <x14:cfRule type="iconSet" priority="15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W31:X31</xm:sqref>
        </x14:conditionalFormatting>
        <x14:conditionalFormatting xmlns:xm="http://schemas.microsoft.com/office/excel/2006/main">
          <x14:cfRule type="iconSet" priority="14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W33:X33</xm:sqref>
        </x14:conditionalFormatting>
        <x14:conditionalFormatting xmlns:xm="http://schemas.microsoft.com/office/excel/2006/main">
          <x14:cfRule type="iconSet" priority="21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</xm:sqref>
        </x14:conditionalFormatting>
        <x14:conditionalFormatting xmlns:xm="http://schemas.microsoft.com/office/excel/2006/main">
          <x14:cfRule type="iconSet" priority="19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X18</xm:sqref>
        </x14:conditionalFormatting>
        <x14:conditionalFormatting xmlns:xm="http://schemas.microsoft.com/office/excel/2006/main">
          <x14:cfRule type="iconSet" priority="16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F68"/>
  <sheetViews>
    <sheetView showGridLines="0" topLeftCell="AK1" zoomScaleNormal="100" workbookViewId="0">
      <selection activeCell="BB44" sqref="BB44"/>
    </sheetView>
  </sheetViews>
  <sheetFormatPr defaultRowHeight="15" x14ac:dyDescent="0.25"/>
  <cols>
    <col min="1" max="1" width="18.7109375" customWidth="1"/>
    <col min="18" max="18" width="9.85546875" customWidth="1"/>
    <col min="19" max="19" width="1.7109375" customWidth="1"/>
    <col min="20" max="20" width="18.7109375" hidden="1" customWidth="1"/>
    <col min="37" max="37" width="10.140625" customWidth="1"/>
    <col min="38" max="38" width="1.7109375" customWidth="1"/>
    <col min="55" max="55" width="9.85546875" customWidth="1"/>
    <col min="58" max="58" width="9.140625" style="101"/>
  </cols>
  <sheetData>
    <row r="1" spans="1:58" ht="15.75" x14ac:dyDescent="0.25">
      <c r="A1" s="4" t="s">
        <v>99</v>
      </c>
    </row>
    <row r="3" spans="1:58" ht="15.75" thickBot="1" x14ac:dyDescent="0.3">
      <c r="N3" s="119"/>
      <c r="O3" s="119"/>
      <c r="P3" s="119"/>
      <c r="R3" s="107" t="s">
        <v>1</v>
      </c>
      <c r="AK3" s="289">
        <v>1000</v>
      </c>
      <c r="BC3" s="289" t="s">
        <v>47</v>
      </c>
    </row>
    <row r="4" spans="1:58" ht="20.100000000000001" customHeight="1" x14ac:dyDescent="0.25">
      <c r="A4" s="350" t="s">
        <v>3</v>
      </c>
      <c r="B4" s="352" t="s">
        <v>72</v>
      </c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55" t="s">
        <v>149</v>
      </c>
      <c r="T4" s="353" t="s">
        <v>3</v>
      </c>
      <c r="U4" s="345" t="s">
        <v>72</v>
      </c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7"/>
      <c r="AK4" s="348" t="s">
        <v>149</v>
      </c>
      <c r="AM4" s="345" t="s">
        <v>72</v>
      </c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7"/>
      <c r="BC4" s="348" t="s">
        <v>149</v>
      </c>
    </row>
    <row r="5" spans="1:58" ht="20.100000000000001" customHeight="1" thickBot="1" x14ac:dyDescent="0.3">
      <c r="A5" s="351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5">
        <v>2025</v>
      </c>
      <c r="R5" s="356"/>
      <c r="T5" s="354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49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76">
        <v>2018</v>
      </c>
      <c r="AV5" s="135">
        <v>2019</v>
      </c>
      <c r="AW5" s="135">
        <v>2020</v>
      </c>
      <c r="AX5" s="176">
        <v>2021</v>
      </c>
      <c r="AY5" s="176">
        <v>2022</v>
      </c>
      <c r="AZ5" s="176">
        <v>2023</v>
      </c>
      <c r="BA5" s="135">
        <v>2024</v>
      </c>
      <c r="BB5" s="133">
        <v>2025</v>
      </c>
      <c r="BC5" s="349"/>
      <c r="BF5" s="290"/>
    </row>
    <row r="6" spans="1:58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2"/>
      <c r="T6" s="291"/>
      <c r="U6" s="293">
        <v>2010</v>
      </c>
      <c r="V6" s="293">
        <v>2011</v>
      </c>
      <c r="W6" s="293">
        <v>2012</v>
      </c>
      <c r="X6" s="293"/>
      <c r="Y6" s="293"/>
      <c r="Z6" s="293"/>
      <c r="AA6" s="293"/>
      <c r="AB6" s="293"/>
      <c r="AC6" s="290"/>
      <c r="AD6" s="290"/>
      <c r="AE6" s="290"/>
      <c r="AF6" s="290"/>
      <c r="AG6" s="290"/>
      <c r="AH6" s="290"/>
      <c r="AI6" s="290"/>
      <c r="AJ6" s="293"/>
      <c r="AK6" s="294"/>
      <c r="AM6" s="293"/>
      <c r="AN6" s="293"/>
      <c r="AO6" s="293"/>
      <c r="AP6" s="293"/>
      <c r="AQ6" s="293"/>
      <c r="AR6" s="293"/>
      <c r="AS6" s="293"/>
      <c r="AT6" s="293"/>
      <c r="AU6" s="290"/>
      <c r="AV6" s="290"/>
      <c r="AW6" s="290"/>
      <c r="AX6" s="290"/>
      <c r="AY6" s="290"/>
      <c r="AZ6" s="290"/>
      <c r="BA6" s="290"/>
      <c r="BB6" s="293"/>
      <c r="BC6" s="292"/>
    </row>
    <row r="7" spans="1:58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53">
        <v>221549.67999999979</v>
      </c>
      <c r="Q7" s="153">
        <v>249387.19000000009</v>
      </c>
      <c r="R7" s="61">
        <f>(IF(Q7="","",((Q7-P7)/P7)))</f>
        <v>0.12564906435432599</v>
      </c>
      <c r="T7" s="109" t="s">
        <v>73</v>
      </c>
      <c r="U7" s="115">
        <v>37448.925000000003</v>
      </c>
      <c r="V7" s="153">
        <v>38839.965999999986</v>
      </c>
      <c r="W7" s="153">
        <v>43280.928999999975</v>
      </c>
      <c r="X7" s="153">
        <v>45616.113000000012</v>
      </c>
      <c r="Y7" s="153">
        <v>47446.346999999972</v>
      </c>
      <c r="Z7" s="153">
        <v>44866.651000000042</v>
      </c>
      <c r="AA7" s="153">
        <v>44731.008000000016</v>
      </c>
      <c r="AB7" s="153">
        <v>48635.341000000037</v>
      </c>
      <c r="AC7" s="153">
        <v>54050.858</v>
      </c>
      <c r="AD7" s="153">
        <v>57478.924000000043</v>
      </c>
      <c r="AE7" s="153">
        <v>63485.803999999982</v>
      </c>
      <c r="AF7" s="153">
        <v>59844.614000000096</v>
      </c>
      <c r="AG7" s="153">
        <v>63073.409999999996</v>
      </c>
      <c r="AH7" s="153">
        <v>62328.526000000005</v>
      </c>
      <c r="AI7" s="153">
        <v>66227.470000000059</v>
      </c>
      <c r="AJ7" s="112">
        <v>68179.258000000133</v>
      </c>
      <c r="AK7" s="61">
        <f>IF(AJ7="","",(AJ7-AI7)/AI7)</f>
        <v>2.9470973298543209E-2</v>
      </c>
      <c r="AM7" s="124">
        <f t="shared" ref="AM7:AM22" si="0">(U7/B7)*10</f>
        <v>2.3028706152346192</v>
      </c>
      <c r="AN7" s="156">
        <f t="shared" ref="AN7:AN22" si="1">(V7/C7)*10</f>
        <v>2.4812467982209876</v>
      </c>
      <c r="AO7" s="156">
        <f t="shared" ref="AO7:AO22" si="2">(W7/D7)*10</f>
        <v>1.8094775204000828</v>
      </c>
      <c r="AP7" s="156">
        <f t="shared" ref="AP7:AP22" si="3">(X7/E7)*10</f>
        <v>2.1338999736865198</v>
      </c>
      <c r="AQ7" s="156">
        <f t="shared" ref="AQ7:AQ22" si="4">(Y7/F7)*10</f>
        <v>2.4164760330275441</v>
      </c>
      <c r="AR7" s="156">
        <f t="shared" ref="AR7:AR22" si="5">(Z7/G7)*10</f>
        <v>2.4488229571883595</v>
      </c>
      <c r="AS7" s="156">
        <f t="shared" ref="AS7:AS22" si="6">(AA7/H7)*10</f>
        <v>2.7216164857245251</v>
      </c>
      <c r="AT7" s="156">
        <f t="shared" ref="AT7:AT22" si="7">(AB7/I7)*10</f>
        <v>2.5208020297717444</v>
      </c>
      <c r="AU7" s="156">
        <f t="shared" ref="AU7:AU22" si="8">(AC7/J7)*10</f>
        <v>2.5562518045408811</v>
      </c>
      <c r="AV7" s="156">
        <f t="shared" ref="AV7:AV22" si="9">(AD7/K7)*10</f>
        <v>2.6212769861937577</v>
      </c>
      <c r="AW7" s="156">
        <f t="shared" ref="AW7:AW22" si="10">(AE7/L7)*10</f>
        <v>2.6565484355435616</v>
      </c>
      <c r="AX7" s="156">
        <f t="shared" ref="AX7:AX22" si="11">(AF7/M7)*10</f>
        <v>2.6250215536517025</v>
      </c>
      <c r="AY7" s="156">
        <f t="shared" ref="AY7:AY22" si="12">(AG7/N7)*10</f>
        <v>2.7768533106935394</v>
      </c>
      <c r="AZ7" s="156">
        <f t="shared" ref="AZ7:BA22" si="13">(AH7/O7)*10</f>
        <v>2.6655529498122226</v>
      </c>
      <c r="BA7" s="156">
        <f>(AI7/P7)*10</f>
        <v>2.9892830357507227</v>
      </c>
      <c r="BB7" s="156">
        <f>IF(AJ7="","",(AJ7/Q7)*10)</f>
        <v>2.733871695655262</v>
      </c>
      <c r="BC7" s="61">
        <f t="shared" ref="BC7:BC23" si="14">IF(BB7="","",(BB7-BA7)/BA7)</f>
        <v>-8.5442340869310573E-2</v>
      </c>
      <c r="BF7"/>
    </row>
    <row r="8" spans="1:58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54">
        <v>259397.19999999949</v>
      </c>
      <c r="Q8" s="154">
        <v>286342.44999999955</v>
      </c>
      <c r="R8" s="52">
        <f t="shared" ref="R8:R18" si="15">(IF(Q8="","",((Q8-P8)/P8)))</f>
        <v>0.10387641038530913</v>
      </c>
      <c r="T8" s="109" t="s">
        <v>74</v>
      </c>
      <c r="U8" s="117">
        <v>39208.55799999999</v>
      </c>
      <c r="V8" s="154">
        <v>43534.874999999993</v>
      </c>
      <c r="W8" s="154">
        <v>46936.957999999977</v>
      </c>
      <c r="X8" s="154">
        <v>51921.968000000052</v>
      </c>
      <c r="Y8" s="154">
        <v>51933.389000000017</v>
      </c>
      <c r="Z8" s="154">
        <v>46937.144999999968</v>
      </c>
      <c r="AA8" s="154">
        <v>48461.340000000011</v>
      </c>
      <c r="AB8" s="154">
        <v>48751.319999999949</v>
      </c>
      <c r="AC8" s="154">
        <v>57358.343000000001</v>
      </c>
      <c r="AD8" s="154">
        <v>60378.147999999928</v>
      </c>
      <c r="AE8" s="154">
        <v>54982.760999999962</v>
      </c>
      <c r="AF8" s="154">
        <v>61551.606000000007</v>
      </c>
      <c r="AG8" s="154">
        <v>68116.977000000028</v>
      </c>
      <c r="AH8" s="154">
        <v>65467.732000000033</v>
      </c>
      <c r="AI8" s="154">
        <v>72469.30000000009</v>
      </c>
      <c r="AJ8" s="119">
        <v>74843.643999999986</v>
      </c>
      <c r="AK8" s="52">
        <f t="shared" ref="AK8:AK23" si="16">IF(AJ8="","",(AJ8-AI8)/AI8)</f>
        <v>3.2763446038527932E-2</v>
      </c>
      <c r="AM8" s="125">
        <f t="shared" si="0"/>
        <v>2.425310433832923</v>
      </c>
      <c r="AN8" s="157">
        <f t="shared" si="1"/>
        <v>2.0249048429202356</v>
      </c>
      <c r="AO8" s="157">
        <f t="shared" si="2"/>
        <v>2.0389975961379729</v>
      </c>
      <c r="AP8" s="157">
        <f t="shared" si="3"/>
        <v>1.9956838438488873</v>
      </c>
      <c r="AQ8" s="157">
        <f t="shared" si="4"/>
        <v>2.3630989749879605</v>
      </c>
      <c r="AR8" s="157">
        <f t="shared" si="5"/>
        <v>2.4494538492006965</v>
      </c>
      <c r="AS8" s="157">
        <f t="shared" si="6"/>
        <v>2.5901294424956642</v>
      </c>
      <c r="AT8" s="157">
        <f t="shared" si="7"/>
        <v>2.5992361491655602</v>
      </c>
      <c r="AU8" s="157">
        <f t="shared" si="8"/>
        <v>2.332460682100173</v>
      </c>
      <c r="AV8" s="157">
        <f t="shared" si="9"/>
        <v>2.6676951908790461</v>
      </c>
      <c r="AW8" s="157">
        <f t="shared" si="10"/>
        <v>2.5328122058281508</v>
      </c>
      <c r="AX8" s="157">
        <f t="shared" si="11"/>
        <v>2.6173670765159578</v>
      </c>
      <c r="AY8" s="157">
        <f t="shared" si="12"/>
        <v>2.7702425895873901</v>
      </c>
      <c r="AZ8" s="157">
        <f t="shared" si="13"/>
        <v>2.8977803658686212</v>
      </c>
      <c r="BA8" s="157">
        <f t="shared" ref="BA8:BA19" si="17">(AI8/P8)*10</f>
        <v>2.7937579896776157</v>
      </c>
      <c r="BB8" s="157">
        <f t="shared" ref="BB8:BB23" si="18">IF(AJ8="","",(AJ8/Q8)*10)</f>
        <v>2.6137809465554307</v>
      </c>
      <c r="BC8" s="52">
        <f t="shared" si="14"/>
        <v>-6.4421128740271935E-2</v>
      </c>
      <c r="BF8"/>
    </row>
    <row r="9" spans="1:58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54">
        <v>282200.90000000014</v>
      </c>
      <c r="Q9" s="154">
        <v>284330.46000000066</v>
      </c>
      <c r="R9" s="52">
        <f t="shared" si="15"/>
        <v>7.5462551678627549E-3</v>
      </c>
      <c r="T9" s="109" t="s">
        <v>75</v>
      </c>
      <c r="U9" s="117">
        <v>51168.47700000005</v>
      </c>
      <c r="V9" s="154">
        <v>49454.935999999994</v>
      </c>
      <c r="W9" s="154">
        <v>57419.120999999985</v>
      </c>
      <c r="X9" s="154">
        <v>50259.945</v>
      </c>
      <c r="Y9" s="154">
        <v>50881.621999999916</v>
      </c>
      <c r="Z9" s="154">
        <v>62257.105999999985</v>
      </c>
      <c r="AA9" s="154">
        <v>56423.886000000035</v>
      </c>
      <c r="AB9" s="154">
        <v>66075.244999999908</v>
      </c>
      <c r="AC9" s="154">
        <v>64577.565999999999</v>
      </c>
      <c r="AD9" s="154">
        <v>61804.521999999954</v>
      </c>
      <c r="AE9" s="154">
        <v>66953.59299999995</v>
      </c>
      <c r="AF9" s="154">
        <v>87119.218000000081</v>
      </c>
      <c r="AG9" s="154">
        <v>80072.687000000005</v>
      </c>
      <c r="AH9" s="154">
        <v>82246.040000000023</v>
      </c>
      <c r="AI9" s="154">
        <v>78377.244000000195</v>
      </c>
      <c r="AJ9" s="119">
        <v>74051.205999999976</v>
      </c>
      <c r="AK9" s="52">
        <f t="shared" si="16"/>
        <v>-5.5195076775093138E-2</v>
      </c>
      <c r="AM9" s="125">
        <f t="shared" si="0"/>
        <v>2.0661463096406028</v>
      </c>
      <c r="AN9" s="157">
        <f t="shared" si="1"/>
        <v>2.1559066709824086</v>
      </c>
      <c r="AO9" s="157">
        <f t="shared" si="2"/>
        <v>1.8729560222737081</v>
      </c>
      <c r="AP9" s="157">
        <f t="shared" si="3"/>
        <v>2.1697574591861963</v>
      </c>
      <c r="AQ9" s="157">
        <f t="shared" si="4"/>
        <v>2.3469003959806871</v>
      </c>
      <c r="AR9" s="157">
        <f t="shared" si="5"/>
        <v>2.4085315499415931</v>
      </c>
      <c r="AS9" s="157">
        <f t="shared" si="6"/>
        <v>2.2613053774763308</v>
      </c>
      <c r="AT9" s="157">
        <f t="shared" si="7"/>
        <v>2.7452023741560456</v>
      </c>
      <c r="AU9" s="157">
        <f t="shared" si="8"/>
        <v>2.6591216085450871</v>
      </c>
      <c r="AV9" s="157">
        <f t="shared" si="9"/>
        <v>2.6691081028883996</v>
      </c>
      <c r="AW9" s="157">
        <f t="shared" si="10"/>
        <v>2.6201465661466194</v>
      </c>
      <c r="AX9" s="157">
        <f t="shared" si="11"/>
        <v>2.7675430112669441</v>
      </c>
      <c r="AY9" s="157">
        <f t="shared" si="12"/>
        <v>2.8340224964355603</v>
      </c>
      <c r="AZ9" s="157">
        <f t="shared" si="13"/>
        <v>2.8592551575450735</v>
      </c>
      <c r="BA9" s="157">
        <f t="shared" si="17"/>
        <v>2.7773562734916917</v>
      </c>
      <c r="BB9" s="157">
        <f t="shared" si="18"/>
        <v>2.6044063657477921</v>
      </c>
      <c r="BC9" s="52">
        <f t="shared" si="14"/>
        <v>-6.2271415948544129E-2</v>
      </c>
      <c r="BF9"/>
    </row>
    <row r="10" spans="1:58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54">
        <v>321597.08000000007</v>
      </c>
      <c r="Q10" s="154">
        <v>284485.55999999988</v>
      </c>
      <c r="R10" s="52">
        <f t="shared" si="15"/>
        <v>-0.11539756517689832</v>
      </c>
      <c r="T10" s="109" t="s">
        <v>76</v>
      </c>
      <c r="U10" s="117">
        <v>46025.074999999961</v>
      </c>
      <c r="V10" s="154">
        <v>44904.889000000003</v>
      </c>
      <c r="W10" s="154">
        <v>48943.746000000036</v>
      </c>
      <c r="X10" s="154">
        <v>56740.441000000035</v>
      </c>
      <c r="Y10" s="154">
        <v>53780.95900000001</v>
      </c>
      <c r="Z10" s="154">
        <v>62171.204999999944</v>
      </c>
      <c r="AA10" s="154">
        <v>54315.156000000032</v>
      </c>
      <c r="AB10" s="154">
        <v>53392.404000000024</v>
      </c>
      <c r="AC10" s="154">
        <v>64781.760000000002</v>
      </c>
      <c r="AD10" s="154">
        <v>61456.496999999916</v>
      </c>
      <c r="AE10" s="154">
        <v>59545.284999999967</v>
      </c>
      <c r="AF10" s="154">
        <v>77717.85199999997</v>
      </c>
      <c r="AG10" s="154">
        <v>72456.435999999929</v>
      </c>
      <c r="AH10" s="154">
        <v>68969.697000000073</v>
      </c>
      <c r="AI10" s="154">
        <v>85848.440999999832</v>
      </c>
      <c r="AJ10" s="119">
        <v>76739.865999999936</v>
      </c>
      <c r="AK10" s="52">
        <f t="shared" si="16"/>
        <v>-0.10610064543862728</v>
      </c>
      <c r="AM10" s="125">
        <f t="shared" si="0"/>
        <v>2.1373623046342565</v>
      </c>
      <c r="AN10" s="157">
        <f t="shared" si="1"/>
        <v>1.914916393362369</v>
      </c>
      <c r="AO10" s="157">
        <f t="shared" si="2"/>
        <v>1.9973139122548518</v>
      </c>
      <c r="AP10" s="157">
        <f t="shared" si="3"/>
        <v>1.9220924791653282</v>
      </c>
      <c r="AQ10" s="157">
        <f t="shared" si="4"/>
        <v>2.4713295046942929</v>
      </c>
      <c r="AR10" s="157">
        <f t="shared" si="5"/>
        <v>2.3496420729631899</v>
      </c>
      <c r="AS10" s="157">
        <f t="shared" si="6"/>
        <v>2.160770919794754</v>
      </c>
      <c r="AT10" s="157">
        <f t="shared" si="7"/>
        <v>2.3701981621070618</v>
      </c>
      <c r="AU10" s="157">
        <f t="shared" si="8"/>
        <v>2.3113364870552262</v>
      </c>
      <c r="AV10" s="157">
        <f t="shared" si="9"/>
        <v>2.5331995214428424</v>
      </c>
      <c r="AW10" s="157">
        <f t="shared" si="10"/>
        <v>2.6830646061021386</v>
      </c>
      <c r="AX10" s="157">
        <f t="shared" si="11"/>
        <v>2.6847863200621807</v>
      </c>
      <c r="AY10" s="157">
        <f t="shared" si="12"/>
        <v>2.7617119919463482</v>
      </c>
      <c r="AZ10" s="157">
        <f t="shared" si="13"/>
        <v>2.8464431870844469</v>
      </c>
      <c r="BA10" s="157">
        <f t="shared" si="17"/>
        <v>2.6694409352224158</v>
      </c>
      <c r="BB10" s="157">
        <f t="shared" si="18"/>
        <v>2.6974959994454539</v>
      </c>
      <c r="BC10" s="52">
        <f t="shared" si="14"/>
        <v>1.050971529388817E-2</v>
      </c>
      <c r="BF10"/>
    </row>
    <row r="11" spans="1:58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54">
        <v>306293.23999999993</v>
      </c>
      <c r="Q11" s="154">
        <v>319843.49</v>
      </c>
      <c r="R11" s="52">
        <f t="shared" si="15"/>
        <v>4.4239468033966604E-2</v>
      </c>
      <c r="T11" s="109" t="s">
        <v>77</v>
      </c>
      <c r="U11" s="117">
        <v>47205.19600000004</v>
      </c>
      <c r="V11" s="154">
        <v>52842.769000000008</v>
      </c>
      <c r="W11" s="154">
        <v>54431.923000000046</v>
      </c>
      <c r="X11" s="154">
        <v>55981.48</v>
      </c>
      <c r="Y11" s="154">
        <v>55053.410000000054</v>
      </c>
      <c r="Z11" s="154">
        <v>55267.650999999962</v>
      </c>
      <c r="AA11" s="154">
        <v>56035.015999999938</v>
      </c>
      <c r="AB11" s="154">
        <v>66317.002000000022</v>
      </c>
      <c r="AC11" s="154">
        <v>64324.446000000004</v>
      </c>
      <c r="AD11" s="154">
        <v>68453.83000000006</v>
      </c>
      <c r="AE11" s="154">
        <v>58256.008000000045</v>
      </c>
      <c r="AF11" s="154">
        <v>77143.060999999987</v>
      </c>
      <c r="AG11" s="154">
        <v>76795.082000000068</v>
      </c>
      <c r="AH11" s="154">
        <v>80880.13800000005</v>
      </c>
      <c r="AI11" s="154">
        <v>80938.010999999969</v>
      </c>
      <c r="AJ11" s="119">
        <v>83422.6170000001</v>
      </c>
      <c r="AK11" s="52">
        <f t="shared" si="16"/>
        <v>3.0697640939065473E-2</v>
      </c>
      <c r="AM11" s="125">
        <f t="shared" si="0"/>
        <v>2.1262291584914967</v>
      </c>
      <c r="AN11" s="157">
        <f t="shared" si="1"/>
        <v>2.002429656596763</v>
      </c>
      <c r="AO11" s="157">
        <f t="shared" si="2"/>
        <v>1.8193057382846511</v>
      </c>
      <c r="AP11" s="157">
        <f t="shared" si="3"/>
        <v>2.185868487837185</v>
      </c>
      <c r="AQ11" s="157">
        <f t="shared" si="4"/>
        <v>2.3852155258597914</v>
      </c>
      <c r="AR11" s="157">
        <f t="shared" si="5"/>
        <v>2.5507512851796084</v>
      </c>
      <c r="AS11" s="157">
        <f t="shared" si="6"/>
        <v>2.366321896458973</v>
      </c>
      <c r="AT11" s="157">
        <f t="shared" si="7"/>
        <v>2.5482684497769559</v>
      </c>
      <c r="AU11" s="157">
        <f t="shared" si="8"/>
        <v>2.4539413651554569</v>
      </c>
      <c r="AV11" s="157">
        <f t="shared" si="9"/>
        <v>2.4313423085868151</v>
      </c>
      <c r="AW11" s="157">
        <f t="shared" si="10"/>
        <v>2.5396170129380713</v>
      </c>
      <c r="AX11" s="157">
        <f t="shared" si="11"/>
        <v>2.6771552456955945</v>
      </c>
      <c r="AY11" s="157">
        <f t="shared" si="12"/>
        <v>2.7793900961672646</v>
      </c>
      <c r="AZ11" s="157">
        <f t="shared" si="13"/>
        <v>2.8700789036146994</v>
      </c>
      <c r="BA11" s="157">
        <f t="shared" si="17"/>
        <v>2.6425007290399223</v>
      </c>
      <c r="BB11" s="157">
        <f t="shared" si="18"/>
        <v>2.6082324514405499</v>
      </c>
      <c r="BC11" s="52">
        <f t="shared" si="14"/>
        <v>-1.2968124179788874E-2</v>
      </c>
      <c r="BF11"/>
    </row>
    <row r="12" spans="1:58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54">
        <v>276915.72999999928</v>
      </c>
      <c r="Q12" s="154">
        <v>283025.97000000061</v>
      </c>
      <c r="R12" s="52">
        <f t="shared" si="15"/>
        <v>2.2065340961314638E-2</v>
      </c>
      <c r="T12" s="109" t="s">
        <v>78</v>
      </c>
      <c r="U12" s="117">
        <v>45837.497000000039</v>
      </c>
      <c r="V12" s="154">
        <v>51105.701000000001</v>
      </c>
      <c r="W12" s="154">
        <v>50899.00499999999</v>
      </c>
      <c r="X12" s="154">
        <v>50438.382000000049</v>
      </c>
      <c r="Y12" s="154">
        <v>52151.921999999926</v>
      </c>
      <c r="Z12" s="154">
        <v>56091.163000000008</v>
      </c>
      <c r="AA12" s="154">
        <v>52714.073000000055</v>
      </c>
      <c r="AB12" s="154">
        <v>64528.730000000025</v>
      </c>
      <c r="AC12" s="154">
        <v>62742.375</v>
      </c>
      <c r="AD12" s="154">
        <v>55571.388000000043</v>
      </c>
      <c r="AE12" s="154">
        <v>66351.210999999865</v>
      </c>
      <c r="AF12" s="154">
        <v>74866.905999999974</v>
      </c>
      <c r="AG12" s="154">
        <v>70242.043000000034</v>
      </c>
      <c r="AH12" s="154">
        <v>86964.571999999942</v>
      </c>
      <c r="AI12" s="154">
        <v>72516.952000000019</v>
      </c>
      <c r="AJ12" s="119">
        <v>76158.861000000092</v>
      </c>
      <c r="AK12" s="52">
        <f t="shared" si="16"/>
        <v>5.0221484764004856E-2</v>
      </c>
      <c r="AM12" s="125">
        <f t="shared" si="0"/>
        <v>2.1252476751168277</v>
      </c>
      <c r="AN12" s="157">
        <f t="shared" si="1"/>
        <v>1.7129022487361378</v>
      </c>
      <c r="AO12" s="157">
        <f t="shared" si="2"/>
        <v>2.0922422702776888</v>
      </c>
      <c r="AP12" s="157">
        <f t="shared" si="3"/>
        <v>2.0813550369561726</v>
      </c>
      <c r="AQ12" s="157">
        <f t="shared" si="4"/>
        <v>2.2743829617096525</v>
      </c>
      <c r="AR12" s="157">
        <f t="shared" si="5"/>
        <v>2.4641236916121563</v>
      </c>
      <c r="AS12" s="157">
        <f t="shared" si="6"/>
        <v>2.5007264402426213</v>
      </c>
      <c r="AT12" s="157">
        <f t="shared" si="7"/>
        <v>2.3116884391665402</v>
      </c>
      <c r="AU12" s="157">
        <f t="shared" si="8"/>
        <v>2.469446771188716</v>
      </c>
      <c r="AV12" s="157">
        <f t="shared" si="9"/>
        <v>2.5871582389737058</v>
      </c>
      <c r="AW12" s="157">
        <f t="shared" si="10"/>
        <v>2.4550371392053902</v>
      </c>
      <c r="AX12" s="157">
        <f t="shared" si="11"/>
        <v>2.6719132835338306</v>
      </c>
      <c r="AY12" s="157">
        <f t="shared" si="12"/>
        <v>2.7583348749688739</v>
      </c>
      <c r="AZ12" s="157">
        <f t="shared" si="13"/>
        <v>2.8219476145428675</v>
      </c>
      <c r="BA12" s="157">
        <f t="shared" si="17"/>
        <v>2.6187371876635614</v>
      </c>
      <c r="BB12" s="157">
        <f t="shared" si="18"/>
        <v>2.690878897084954</v>
      </c>
      <c r="BC12" s="52">
        <f t="shared" si="14"/>
        <v>2.7548281576799769E-2</v>
      </c>
      <c r="BF12"/>
    </row>
    <row r="13" spans="1:58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54">
        <v>333986.91000000073</v>
      </c>
      <c r="Q13" s="154">
        <v>340530.49000000034</v>
      </c>
      <c r="R13" s="52">
        <f t="shared" si="15"/>
        <v>1.9592324741109148E-2</v>
      </c>
      <c r="T13" s="109" t="s">
        <v>79</v>
      </c>
      <c r="U13" s="117">
        <v>54364.509000000027</v>
      </c>
      <c r="V13" s="154">
        <v>59788.318999999996</v>
      </c>
      <c r="W13" s="154">
        <v>62714.63899999993</v>
      </c>
      <c r="X13" s="154">
        <v>65018.055000000037</v>
      </c>
      <c r="Y13" s="154">
        <v>69122.01800000004</v>
      </c>
      <c r="Z13" s="154">
        <v>69013.110000000117</v>
      </c>
      <c r="AA13" s="154">
        <v>62444.103999999985</v>
      </c>
      <c r="AB13" s="154">
        <v>64721.649999999972</v>
      </c>
      <c r="AC13" s="154">
        <v>68976.123999999996</v>
      </c>
      <c r="AD13" s="154">
        <v>78608.732000000018</v>
      </c>
      <c r="AE13" s="154">
        <v>87158.587</v>
      </c>
      <c r="AF13" s="154">
        <v>82708.234000000084</v>
      </c>
      <c r="AG13" s="154">
        <v>82133.286000000095</v>
      </c>
      <c r="AH13" s="154">
        <v>86869.535000000062</v>
      </c>
      <c r="AI13" s="154">
        <v>91039.436000000045</v>
      </c>
      <c r="AJ13" s="119">
        <v>90782.016000000032</v>
      </c>
      <c r="AK13" s="52">
        <f t="shared" si="16"/>
        <v>-2.8275658473984029E-3</v>
      </c>
      <c r="AM13" s="125">
        <f t="shared" si="0"/>
        <v>2.1864809384518056</v>
      </c>
      <c r="AN13" s="157">
        <f t="shared" si="1"/>
        <v>1.9843699011975713</v>
      </c>
      <c r="AO13" s="157">
        <f t="shared" si="2"/>
        <v>2.0751386502696381</v>
      </c>
      <c r="AP13" s="157">
        <f t="shared" si="3"/>
        <v>2.3959707793373171</v>
      </c>
      <c r="AQ13" s="157">
        <f t="shared" si="4"/>
        <v>2.4667140890976693</v>
      </c>
      <c r="AR13" s="157">
        <f t="shared" si="5"/>
        <v>2.5672378814237335</v>
      </c>
      <c r="AS13" s="157">
        <f t="shared" si="6"/>
        <v>2.490392697231901</v>
      </c>
      <c r="AT13" s="157">
        <f t="shared" si="7"/>
        <v>2.5511980707253517</v>
      </c>
      <c r="AU13" s="157">
        <f t="shared" si="8"/>
        <v>2.6795199171034727</v>
      </c>
      <c r="AV13" s="157">
        <f t="shared" si="9"/>
        <v>2.8518461439559442</v>
      </c>
      <c r="AW13" s="157">
        <f t="shared" si="10"/>
        <v>2.6132072725214295</v>
      </c>
      <c r="AX13" s="157">
        <f t="shared" si="11"/>
        <v>2.892545599396791</v>
      </c>
      <c r="AY13" s="157">
        <f t="shared" si="12"/>
        <v>2.7745244058184837</v>
      </c>
      <c r="AZ13" s="157">
        <f t="shared" si="13"/>
        <v>2.9078041402170944</v>
      </c>
      <c r="BA13" s="157">
        <f t="shared" si="17"/>
        <v>2.7258384467822361</v>
      </c>
      <c r="BB13" s="157">
        <f t="shared" si="18"/>
        <v>2.6658997847740427</v>
      </c>
      <c r="BC13" s="52">
        <f t="shared" si="14"/>
        <v>-2.1989073519360278E-2</v>
      </c>
      <c r="BF13"/>
    </row>
    <row r="14" spans="1:58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54">
        <v>262177.63000000006</v>
      </c>
      <c r="Q14" s="154">
        <v>248429.25999999969</v>
      </c>
      <c r="R14" s="52">
        <f t="shared" si="15"/>
        <v>-5.2439142119029648E-2</v>
      </c>
      <c r="T14" s="109" t="s">
        <v>80</v>
      </c>
      <c r="U14" s="117">
        <v>39184.329000000012</v>
      </c>
      <c r="V14" s="154">
        <v>43186.20999999997</v>
      </c>
      <c r="W14" s="154">
        <v>48896.256000000016</v>
      </c>
      <c r="X14" s="154">
        <v>49231.409</v>
      </c>
      <c r="Y14" s="154">
        <v>41790.908999999992</v>
      </c>
      <c r="Z14" s="154">
        <v>45062.92500000001</v>
      </c>
      <c r="AA14" s="154">
        <v>49976.91399999999</v>
      </c>
      <c r="AB14" s="154">
        <v>51045.44799999996</v>
      </c>
      <c r="AC14" s="154">
        <v>55934.430999999997</v>
      </c>
      <c r="AD14" s="154">
        <v>52837.047999999988</v>
      </c>
      <c r="AE14" s="154">
        <v>57801.853999999985</v>
      </c>
      <c r="AF14" s="154">
        <v>60956.922999999952</v>
      </c>
      <c r="AG14" s="154">
        <v>70221.736000000121</v>
      </c>
      <c r="AH14" s="154">
        <v>68408.922000000079</v>
      </c>
      <c r="AI14" s="154">
        <v>68952.826999999874</v>
      </c>
      <c r="AJ14" s="119">
        <v>64886.424000000014</v>
      </c>
      <c r="AK14" s="52">
        <f t="shared" si="16"/>
        <v>-5.8973695161184149E-2</v>
      </c>
      <c r="AM14" s="125">
        <f t="shared" si="0"/>
        <v>2.0832788291969222</v>
      </c>
      <c r="AN14" s="157">
        <f t="shared" si="1"/>
        <v>1.9606577364996127</v>
      </c>
      <c r="AO14" s="157">
        <f t="shared" si="2"/>
        <v>2.0506870516373601</v>
      </c>
      <c r="AP14" s="157">
        <f t="shared" si="3"/>
        <v>2.5521229628765663</v>
      </c>
      <c r="AQ14" s="157">
        <f t="shared" si="4"/>
        <v>2.4829514836248197</v>
      </c>
      <c r="AR14" s="157">
        <f t="shared" si="5"/>
        <v>2.412171166961671</v>
      </c>
      <c r="AS14" s="157">
        <f t="shared" si="6"/>
        <v>2.3779229668109867</v>
      </c>
      <c r="AT14" s="157">
        <f t="shared" si="7"/>
        <v>2.3666568081945454</v>
      </c>
      <c r="AU14" s="157">
        <f t="shared" si="8"/>
        <v>2.5883883813196928</v>
      </c>
      <c r="AV14" s="157">
        <f t="shared" si="9"/>
        <v>2.692927129163496</v>
      </c>
      <c r="AW14" s="157">
        <f t="shared" si="10"/>
        <v>2.6924100321383304</v>
      </c>
      <c r="AX14" s="157">
        <f t="shared" si="11"/>
        <v>2.6112707896412806</v>
      </c>
      <c r="AY14" s="157">
        <f t="shared" si="12"/>
        <v>2.8031990169006589</v>
      </c>
      <c r="AZ14" s="157">
        <f t="shared" si="13"/>
        <v>2.5783349588419147</v>
      </c>
      <c r="BA14" s="157">
        <f t="shared" si="17"/>
        <v>2.6300042074527812</v>
      </c>
      <c r="BB14" s="157">
        <f t="shared" si="18"/>
        <v>2.6118672172513051</v>
      </c>
      <c r="BC14" s="52">
        <f t="shared" si="14"/>
        <v>-6.8961829604988218E-3</v>
      </c>
      <c r="BF14"/>
    </row>
    <row r="15" spans="1:58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266427.33999999985</v>
      </c>
      <c r="P15" s="154">
        <v>253800.33999999976</v>
      </c>
      <c r="Q15" s="154">
        <v>297215.09999999998</v>
      </c>
      <c r="R15" s="52">
        <f t="shared" si="15"/>
        <v>0.17105871489376356</v>
      </c>
      <c r="T15" s="109" t="s">
        <v>81</v>
      </c>
      <c r="U15" s="117">
        <v>64657.764999999978</v>
      </c>
      <c r="V15" s="154">
        <v>67014.460999999996</v>
      </c>
      <c r="W15" s="154">
        <v>62417.526999999995</v>
      </c>
      <c r="X15" s="154">
        <v>71596.117000000057</v>
      </c>
      <c r="Y15" s="154">
        <v>76295.819000000003</v>
      </c>
      <c r="Z15" s="154">
        <v>70793.574000000022</v>
      </c>
      <c r="AA15" s="154">
        <v>69809.002000000037</v>
      </c>
      <c r="AB15" s="154">
        <v>71866.597999999954</v>
      </c>
      <c r="AC15" s="154">
        <v>67502.441000000006</v>
      </c>
      <c r="AD15" s="154">
        <v>79059.753999999943</v>
      </c>
      <c r="AE15" s="154">
        <v>84581.715000000026</v>
      </c>
      <c r="AF15" s="154">
        <v>88913.320999999953</v>
      </c>
      <c r="AG15" s="154">
        <v>91382.118000000002</v>
      </c>
      <c r="AH15" s="154">
        <v>78672.270000000033</v>
      </c>
      <c r="AI15" s="154">
        <v>79762.330999999933</v>
      </c>
      <c r="AJ15" s="119">
        <v>87049.598999999958</v>
      </c>
      <c r="AK15" s="52">
        <f t="shared" si="16"/>
        <v>9.1362274755987655E-2</v>
      </c>
      <c r="AM15" s="125">
        <f t="shared" si="0"/>
        <v>2.3402438787802988</v>
      </c>
      <c r="AN15" s="157">
        <f t="shared" si="1"/>
        <v>2.3010716250400503</v>
      </c>
      <c r="AO15" s="157">
        <f t="shared" si="2"/>
        <v>2.1104096683178226</v>
      </c>
      <c r="AP15" s="157">
        <f t="shared" si="3"/>
        <v>2.4637385633402213</v>
      </c>
      <c r="AQ15" s="157">
        <f t="shared" si="4"/>
        <v>2.6288264096656837</v>
      </c>
      <c r="AR15" s="157">
        <f t="shared" si="5"/>
        <v>2.843968041021137</v>
      </c>
      <c r="AS15" s="157">
        <f t="shared" si="6"/>
        <v>2.6652096442033595</v>
      </c>
      <c r="AT15" s="157">
        <f t="shared" si="7"/>
        <v>2.6833525804324183</v>
      </c>
      <c r="AU15" s="157">
        <f t="shared" si="8"/>
        <v>3.0726538461976149</v>
      </c>
      <c r="AV15" s="157">
        <f t="shared" si="9"/>
        <v>2.9712234274142202</v>
      </c>
      <c r="AW15" s="157">
        <f t="shared" si="10"/>
        <v>2.8075519891125729</v>
      </c>
      <c r="AX15" s="157">
        <f t="shared" si="11"/>
        <v>3.1714652057141453</v>
      </c>
      <c r="AY15" s="157">
        <f t="shared" si="12"/>
        <v>3.0145406153419558</v>
      </c>
      <c r="AZ15" s="157">
        <f t="shared" si="13"/>
        <v>2.952860243246811</v>
      </c>
      <c r="BA15" s="157">
        <f t="shared" si="17"/>
        <v>3.1427196275623586</v>
      </c>
      <c r="BB15" s="157">
        <f t="shared" si="18"/>
        <v>2.9288417378524834</v>
      </c>
      <c r="BC15" s="52">
        <f t="shared" si="14"/>
        <v>-6.8055033555687872E-2</v>
      </c>
      <c r="BF15"/>
    </row>
    <row r="16" spans="1:58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281897.69999999978</v>
      </c>
      <c r="P16" s="154">
        <v>340111.73000000016</v>
      </c>
      <c r="Q16" s="154"/>
      <c r="R16" s="52" t="str">
        <f t="shared" si="15"/>
        <v/>
      </c>
      <c r="T16" s="109" t="s">
        <v>82</v>
      </c>
      <c r="U16" s="117">
        <v>62505.198999999993</v>
      </c>
      <c r="V16" s="154">
        <v>72259.178000000014</v>
      </c>
      <c r="W16" s="154">
        <v>85069.483999999968</v>
      </c>
      <c r="X16" s="154">
        <v>87588.735000000001</v>
      </c>
      <c r="Y16" s="154">
        <v>89099.010000000038</v>
      </c>
      <c r="Z16" s="154">
        <v>82030.592000000048</v>
      </c>
      <c r="AA16" s="154">
        <v>76031.939000000013</v>
      </c>
      <c r="AB16" s="154">
        <v>87843.296000000017</v>
      </c>
      <c r="AC16" s="154">
        <v>92024.978000000003</v>
      </c>
      <c r="AD16" s="154">
        <v>97269.096999999994</v>
      </c>
      <c r="AE16" s="154">
        <v>96078.873000000051</v>
      </c>
      <c r="AF16" s="154">
        <v>90636.669000000067</v>
      </c>
      <c r="AG16" s="154">
        <v>94985.397999999841</v>
      </c>
      <c r="AH16" s="154">
        <v>88050.622999999963</v>
      </c>
      <c r="AI16" s="154">
        <v>108964.868</v>
      </c>
      <c r="AJ16" s="119"/>
      <c r="AK16" s="52" t="str">
        <f t="shared" si="16"/>
        <v/>
      </c>
      <c r="AM16" s="125">
        <f t="shared" si="0"/>
        <v>2.8617823721817981</v>
      </c>
      <c r="AN16" s="157">
        <f t="shared" si="1"/>
        <v>2.6823720233953323</v>
      </c>
      <c r="AO16" s="157">
        <f t="shared" si="2"/>
        <v>2.3776029173339523</v>
      </c>
      <c r="AP16" s="157">
        <f t="shared" si="3"/>
        <v>2.8384834236201706</v>
      </c>
      <c r="AQ16" s="157">
        <f t="shared" si="4"/>
        <v>2.9174959328967214</v>
      </c>
      <c r="AR16" s="157">
        <f t="shared" si="5"/>
        <v>2.9448790330469983</v>
      </c>
      <c r="AS16" s="157">
        <f t="shared" si="6"/>
        <v>3.0471368384839841</v>
      </c>
      <c r="AT16" s="157">
        <f t="shared" si="7"/>
        <v>2.81755682597454</v>
      </c>
      <c r="AU16" s="157">
        <f t="shared" si="8"/>
        <v>3.1437436429064385</v>
      </c>
      <c r="AV16" s="157">
        <f t="shared" si="9"/>
        <v>3.0244562846496557</v>
      </c>
      <c r="AW16" s="157">
        <f t="shared" si="10"/>
        <v>2.9794887332109155</v>
      </c>
      <c r="AX16" s="157">
        <f t="shared" si="11"/>
        <v>3.0799779092495196</v>
      </c>
      <c r="AY16" s="157">
        <f t="shared" si="12"/>
        <v>3.1816049906489896</v>
      </c>
      <c r="AZ16" s="157">
        <f t="shared" si="13"/>
        <v>3.1234956156080744</v>
      </c>
      <c r="BA16" s="157">
        <f t="shared" si="17"/>
        <v>3.2037962348431783</v>
      </c>
      <c r="BB16" s="157" t="str">
        <f t="shared" si="18"/>
        <v/>
      </c>
      <c r="BC16" s="52" t="str">
        <f t="shared" si="14"/>
        <v/>
      </c>
      <c r="BF16"/>
    </row>
    <row r="17" spans="1:58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295756.67</v>
      </c>
      <c r="P17" s="154">
        <v>295483.50000000035</v>
      </c>
      <c r="Q17" s="154"/>
      <c r="R17" s="52" t="str">
        <f t="shared" si="15"/>
        <v/>
      </c>
      <c r="T17" s="109" t="s">
        <v>83</v>
      </c>
      <c r="U17" s="117">
        <v>75798.92399999997</v>
      </c>
      <c r="V17" s="154">
        <v>78510.058999999979</v>
      </c>
      <c r="W17" s="154">
        <v>82860.765000000043</v>
      </c>
      <c r="X17" s="154">
        <v>82287.181999999913</v>
      </c>
      <c r="Y17" s="154">
        <v>81224.970999999918</v>
      </c>
      <c r="Z17" s="154">
        <v>82936.982000000047</v>
      </c>
      <c r="AA17" s="154">
        <v>94068.771999999837</v>
      </c>
      <c r="AB17" s="154">
        <v>90812.540999999997</v>
      </c>
      <c r="AC17" s="154">
        <v>85853.54</v>
      </c>
      <c r="AD17" s="154">
        <v>81718.175000000017</v>
      </c>
      <c r="AE17" s="154">
        <v>93299.05299999984</v>
      </c>
      <c r="AF17" s="154">
        <v>97861.879000000015</v>
      </c>
      <c r="AG17" s="154">
        <v>103988.54699999987</v>
      </c>
      <c r="AH17" s="154">
        <v>93005.014999999941</v>
      </c>
      <c r="AI17" s="154">
        <v>91560.633000000089</v>
      </c>
      <c r="AJ17" s="119"/>
      <c r="AK17" s="52" t="str">
        <f t="shared" si="16"/>
        <v/>
      </c>
      <c r="AM17" s="125">
        <f t="shared" si="0"/>
        <v>2.669050065963094</v>
      </c>
      <c r="AN17" s="157">
        <f t="shared" si="1"/>
        <v>2.3028660849619373</v>
      </c>
      <c r="AO17" s="157">
        <f t="shared" si="2"/>
        <v>2.6914981115024137</v>
      </c>
      <c r="AP17" s="157">
        <f t="shared" si="3"/>
        <v>2.8730237814491453</v>
      </c>
      <c r="AQ17" s="157">
        <f t="shared" si="4"/>
        <v>2.9620463358662326</v>
      </c>
      <c r="AR17" s="157">
        <f t="shared" si="5"/>
        <v>3.0321397672069845</v>
      </c>
      <c r="AS17" s="157">
        <f t="shared" si="6"/>
        <v>2.9828765998250821</v>
      </c>
      <c r="AT17" s="157">
        <f t="shared" si="7"/>
        <v>2.9654866008232301</v>
      </c>
      <c r="AU17" s="157">
        <f t="shared" si="8"/>
        <v>3.1309372530978496</v>
      </c>
      <c r="AV17" s="157">
        <f t="shared" si="9"/>
        <v>2.9865809904698848</v>
      </c>
      <c r="AW17" s="157">
        <f t="shared" si="10"/>
        <v>2.92428611041833</v>
      </c>
      <c r="AX17" s="157">
        <f t="shared" si="11"/>
        <v>3.0741948943082802</v>
      </c>
      <c r="AY17" s="157">
        <f t="shared" si="12"/>
        <v>3.0627226019892806</v>
      </c>
      <c r="AZ17" s="157">
        <f t="shared" si="13"/>
        <v>3.1446464081435579</v>
      </c>
      <c r="BA17" s="157">
        <f t="shared" si="17"/>
        <v>3.0986716009523367</v>
      </c>
      <c r="BB17" s="157" t="str">
        <f t="shared" si="18"/>
        <v/>
      </c>
      <c r="BC17" s="52" t="str">
        <f t="shared" si="14"/>
        <v/>
      </c>
      <c r="BF17"/>
    </row>
    <row r="18" spans="1:58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202121.92000000004</v>
      </c>
      <c r="P18" s="154">
        <v>215837.9100000005</v>
      </c>
      <c r="Q18" s="154"/>
      <c r="R18" s="52" t="str">
        <f t="shared" si="15"/>
        <v/>
      </c>
      <c r="T18" s="109" t="s">
        <v>84</v>
      </c>
      <c r="U18" s="117">
        <v>50975.751000000069</v>
      </c>
      <c r="V18" s="154">
        <v>55476.897000000012</v>
      </c>
      <c r="W18" s="154">
        <v>59634.482000000025</v>
      </c>
      <c r="X18" s="154">
        <v>54113.734999999979</v>
      </c>
      <c r="Y18" s="154">
        <v>57504.426999999996</v>
      </c>
      <c r="Z18" s="154">
        <v>58105.801000000007</v>
      </c>
      <c r="AA18" s="154">
        <v>58962.415000000001</v>
      </c>
      <c r="AB18" s="154">
        <v>64051.424999999981</v>
      </c>
      <c r="AC18" s="154">
        <v>62214.675000000003</v>
      </c>
      <c r="AD18" s="154">
        <v>64766.222999999991</v>
      </c>
      <c r="AE18" s="154">
        <v>67694.932000000001</v>
      </c>
      <c r="AF18" s="154">
        <v>68116.868000000133</v>
      </c>
      <c r="AG18" s="154">
        <v>65495.567999999992</v>
      </c>
      <c r="AH18" s="154">
        <v>62769.229999999981</v>
      </c>
      <c r="AI18" s="154">
        <v>67355.897999999972</v>
      </c>
      <c r="AJ18" s="119"/>
      <c r="AK18" s="52" t="str">
        <f t="shared" si="16"/>
        <v/>
      </c>
      <c r="AM18" s="125">
        <f t="shared" si="0"/>
        <v>2.2548834482403852</v>
      </c>
      <c r="AN18" s="157">
        <f t="shared" si="1"/>
        <v>2.1516429593261281</v>
      </c>
      <c r="AO18" s="157">
        <f t="shared" si="2"/>
        <v>2.0069789019200899</v>
      </c>
      <c r="AP18" s="157">
        <f t="shared" si="3"/>
        <v>2.825221445579241</v>
      </c>
      <c r="AQ18" s="157">
        <f t="shared" si="4"/>
        <v>2.7760233480831014</v>
      </c>
      <c r="AR18" s="157">
        <f t="shared" si="5"/>
        <v>2.9152211882609924</v>
      </c>
      <c r="AS18" s="157">
        <f t="shared" si="6"/>
        <v>3.0734340293504063</v>
      </c>
      <c r="AT18" s="157">
        <f t="shared" si="7"/>
        <v>2.6629725829269866</v>
      </c>
      <c r="AU18" s="157">
        <f t="shared" si="8"/>
        <v>3.1881825143199927</v>
      </c>
      <c r="AV18" s="157">
        <f t="shared" si="9"/>
        <v>3.0273435971735125</v>
      </c>
      <c r="AW18" s="157">
        <f t="shared" si="10"/>
        <v>2.9794259417924462</v>
      </c>
      <c r="AX18" s="157">
        <f t="shared" si="11"/>
        <v>2.8390637794244484</v>
      </c>
      <c r="AY18" s="157">
        <f t="shared" si="12"/>
        <v>3.0190129095735259</v>
      </c>
      <c r="AZ18" s="157">
        <f t="shared" si="13"/>
        <v>3.1055132466582531</v>
      </c>
      <c r="BA18" s="157">
        <f t="shared" si="17"/>
        <v>3.1206704142010926</v>
      </c>
      <c r="BB18" s="157" t="str">
        <f t="shared" si="18"/>
        <v/>
      </c>
      <c r="BC18" s="52" t="str">
        <f t="shared" si="14"/>
        <v/>
      </c>
      <c r="BF18" s="105"/>
    </row>
    <row r="19" spans="1:58" ht="20.100000000000001" customHeight="1" thickBot="1" x14ac:dyDescent="0.3">
      <c r="A19" s="201" t="s">
        <v>157</v>
      </c>
      <c r="B19" s="167">
        <f>SUM(B7:B15)</f>
        <v>1937979.9999999995</v>
      </c>
      <c r="C19" s="168">
        <f t="shared" ref="C19:Q19" si="19">SUM(C7:C15)</f>
        <v>2210466.77</v>
      </c>
      <c r="D19" s="168">
        <f t="shared" si="19"/>
        <v>2399887.0099999998</v>
      </c>
      <c r="E19" s="168">
        <f t="shared" si="19"/>
        <v>2254088.0899999994</v>
      </c>
      <c r="F19" s="168">
        <f t="shared" si="19"/>
        <v>2049406.9599999995</v>
      </c>
      <c r="G19" s="168">
        <f t="shared" si="19"/>
        <v>2046790.3599999999</v>
      </c>
      <c r="H19" s="168">
        <f t="shared" si="19"/>
        <v>2022777.5799999998</v>
      </c>
      <c r="I19" s="168">
        <f t="shared" si="19"/>
        <v>2123040.7700000005</v>
      </c>
      <c r="J19" s="168">
        <f t="shared" si="19"/>
        <v>2189897.2199999997</v>
      </c>
      <c r="K19" s="168">
        <f t="shared" si="19"/>
        <v>2154045.96</v>
      </c>
      <c r="L19" s="168">
        <f t="shared" si="19"/>
        <v>2282659.3799999994</v>
      </c>
      <c r="M19" s="168">
        <f t="shared" si="19"/>
        <v>2435488.13</v>
      </c>
      <c r="N19" s="168">
        <f t="shared" si="19"/>
        <v>2398555.0899999994</v>
      </c>
      <c r="O19" s="168">
        <f t="shared" si="19"/>
        <v>2410175.5099999998</v>
      </c>
      <c r="P19" s="168">
        <f t="shared" si="19"/>
        <v>2517918.709999999</v>
      </c>
      <c r="Q19" s="322">
        <f t="shared" si="19"/>
        <v>2593589.9700000011</v>
      </c>
      <c r="R19" s="165">
        <f>(Q19-P19)/P19</f>
        <v>3.0053098894523934E-2</v>
      </c>
      <c r="S19" s="171"/>
      <c r="T19" s="170"/>
      <c r="U19" s="167">
        <f>SUM(U7:U15)</f>
        <v>425100.33100000006</v>
      </c>
      <c r="V19" s="168">
        <f t="shared" ref="V19:AJ19" si="20">SUM(V7:V15)</f>
        <v>450672.12599999993</v>
      </c>
      <c r="W19" s="168">
        <f t="shared" si="20"/>
        <v>475940.10399999993</v>
      </c>
      <c r="X19" s="168">
        <f t="shared" si="20"/>
        <v>496803.91000000027</v>
      </c>
      <c r="Y19" s="168">
        <f t="shared" si="20"/>
        <v>498456.3949999999</v>
      </c>
      <c r="Z19" s="168">
        <f t="shared" si="20"/>
        <v>512460.53</v>
      </c>
      <c r="AA19" s="168">
        <f t="shared" si="20"/>
        <v>494910.49900000007</v>
      </c>
      <c r="AB19" s="168">
        <f t="shared" si="20"/>
        <v>535333.7379999999</v>
      </c>
      <c r="AC19" s="168">
        <f t="shared" si="20"/>
        <v>560248.34400000004</v>
      </c>
      <c r="AD19" s="168">
        <f t="shared" si="20"/>
        <v>575648.84299999988</v>
      </c>
      <c r="AE19" s="168">
        <f t="shared" si="20"/>
        <v>599116.81799999974</v>
      </c>
      <c r="AF19" s="168">
        <f t="shared" si="20"/>
        <v>670821.7350000001</v>
      </c>
      <c r="AG19" s="168">
        <f t="shared" si="20"/>
        <v>674493.77500000026</v>
      </c>
      <c r="AH19" s="168">
        <f t="shared" si="20"/>
        <v>680807.43200000026</v>
      </c>
      <c r="AI19" s="168">
        <f t="shared" si="20"/>
        <v>696132.01199999999</v>
      </c>
      <c r="AJ19" s="169">
        <f t="shared" si="20"/>
        <v>696113.49100000015</v>
      </c>
      <c r="AK19" s="61">
        <f t="shared" si="16"/>
        <v>-2.6605585837982255E-5</v>
      </c>
      <c r="AM19" s="172">
        <f t="shared" si="0"/>
        <v>2.1935227969328897</v>
      </c>
      <c r="AN19" s="173">
        <f t="shared" si="1"/>
        <v>2.0388097759099084</v>
      </c>
      <c r="AO19" s="173">
        <f t="shared" si="2"/>
        <v>1.9831771329934402</v>
      </c>
      <c r="AP19" s="173">
        <f t="shared" si="3"/>
        <v>2.2040128431715393</v>
      </c>
      <c r="AQ19" s="173">
        <f t="shared" si="4"/>
        <v>2.4321982150387544</v>
      </c>
      <c r="AR19" s="173">
        <f t="shared" si="5"/>
        <v>2.503727494593047</v>
      </c>
      <c r="AS19" s="173">
        <f t="shared" si="6"/>
        <v>2.4466876827851736</v>
      </c>
      <c r="AT19" s="173">
        <f t="shared" si="7"/>
        <v>2.5215424289755854</v>
      </c>
      <c r="AU19" s="173">
        <f t="shared" si="8"/>
        <v>2.5583316827992508</v>
      </c>
      <c r="AV19" s="173">
        <f t="shared" si="9"/>
        <v>2.672407430898085</v>
      </c>
      <c r="AW19" s="173">
        <f t="shared" si="10"/>
        <v>2.6246439711911806</v>
      </c>
      <c r="AX19" s="173">
        <f t="shared" si="11"/>
        <v>2.7543625720729752</v>
      </c>
      <c r="AY19" s="173">
        <f t="shared" si="12"/>
        <v>2.8120837324607812</v>
      </c>
      <c r="AZ19" s="173">
        <f t="shared" si="13"/>
        <v>2.8247213913479703</v>
      </c>
      <c r="BA19" s="156">
        <f t="shared" si="17"/>
        <v>2.7647120188403553</v>
      </c>
      <c r="BB19" s="173">
        <f t="shared" si="18"/>
        <v>2.6839766464704513</v>
      </c>
      <c r="BC19" s="61">
        <f t="shared" si="14"/>
        <v>-2.920209114718866E-2</v>
      </c>
      <c r="BF19" s="105"/>
    </row>
    <row r="20" spans="1:58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Q20" si="21">SUM(E7:E9)</f>
        <v>705578.6</v>
      </c>
      <c r="F20" s="154">
        <f t="shared" si="21"/>
        <v>632916.85000000009</v>
      </c>
      <c r="G20" s="154">
        <f t="shared" si="21"/>
        <v>633325.84999999986</v>
      </c>
      <c r="H20" s="154">
        <f t="shared" si="21"/>
        <v>600973.71999999986</v>
      </c>
      <c r="I20" s="154">
        <f t="shared" si="21"/>
        <v>621189.68999999983</v>
      </c>
      <c r="J20" s="154">
        <f t="shared" si="21"/>
        <v>700212.19</v>
      </c>
      <c r="K20" s="154">
        <f t="shared" si="21"/>
        <v>677164.05</v>
      </c>
      <c r="L20" s="154">
        <f t="shared" si="21"/>
        <v>711594.16999999958</v>
      </c>
      <c r="M20" s="154">
        <f t="shared" si="21"/>
        <v>777932.75999999954</v>
      </c>
      <c r="N20" s="154">
        <f t="shared" si="21"/>
        <v>755568.75999999954</v>
      </c>
      <c r="O20" s="154">
        <f t="shared" ref="O20:P20" si="22">SUM(O7:O9)</f>
        <v>747401.82999999961</v>
      </c>
      <c r="P20" s="154">
        <f t="shared" si="22"/>
        <v>763147.77999999945</v>
      </c>
      <c r="Q20" s="154">
        <f t="shared" si="21"/>
        <v>820060.10000000033</v>
      </c>
      <c r="R20" s="61">
        <f>IF(Q20="","",(Q20-P20)/P20)</f>
        <v>7.4575752549527072E-2</v>
      </c>
      <c r="T20" s="109" t="s">
        <v>85</v>
      </c>
      <c r="U20" s="117">
        <f t="shared" ref="U20:AI20" si="23">SUM(U7:U9)</f>
        <v>127825.96000000005</v>
      </c>
      <c r="V20" s="154">
        <f t="shared" si="23"/>
        <v>131829.77699999997</v>
      </c>
      <c r="W20" s="154">
        <f t="shared" si="23"/>
        <v>147637.00799999994</v>
      </c>
      <c r="X20" s="154">
        <f t="shared" si="23"/>
        <v>147798.02600000007</v>
      </c>
      <c r="Y20" s="154">
        <f t="shared" si="23"/>
        <v>150261.35799999989</v>
      </c>
      <c r="Z20" s="154">
        <f t="shared" si="23"/>
        <v>154060.902</v>
      </c>
      <c r="AA20" s="154">
        <f t="shared" si="23"/>
        <v>149616.23400000005</v>
      </c>
      <c r="AB20" s="154">
        <f t="shared" si="23"/>
        <v>163461.9059999999</v>
      </c>
      <c r="AC20" s="154">
        <f t="shared" si="23"/>
        <v>175986.76699999999</v>
      </c>
      <c r="AD20" s="154">
        <f t="shared" si="23"/>
        <v>179661.59399999992</v>
      </c>
      <c r="AE20" s="154">
        <f t="shared" si="23"/>
        <v>185422.15799999988</v>
      </c>
      <c r="AF20" s="154">
        <f t="shared" si="23"/>
        <v>208515.4380000002</v>
      </c>
      <c r="AG20" s="154">
        <f t="shared" si="23"/>
        <v>211263.07400000002</v>
      </c>
      <c r="AH20" s="154">
        <f t="shared" ref="AH20" si="24">SUM(AH7:AH9)</f>
        <v>210042.29800000007</v>
      </c>
      <c r="AI20" s="154">
        <f t="shared" si="23"/>
        <v>217074.01400000032</v>
      </c>
      <c r="AJ20" s="119">
        <f>IF(AJ9="","",SUM(AJ7:AJ9))</f>
        <v>217074.10800000009</v>
      </c>
      <c r="AK20" s="61">
        <f t="shared" si="16"/>
        <v>4.3303202463950192E-7</v>
      </c>
      <c r="AM20" s="124">
        <f t="shared" si="0"/>
        <v>2.2349763291863489</v>
      </c>
      <c r="AN20" s="156">
        <f t="shared" si="1"/>
        <v>2.1937846678638007</v>
      </c>
      <c r="AO20" s="156">
        <f t="shared" si="2"/>
        <v>1.9026467675130263</v>
      </c>
      <c r="AP20" s="156">
        <f t="shared" si="3"/>
        <v>2.094706755562032</v>
      </c>
      <c r="AQ20" s="156">
        <f t="shared" si="4"/>
        <v>2.3741089844582248</v>
      </c>
      <c r="AR20" s="156">
        <f t="shared" si="5"/>
        <v>2.4325693006214739</v>
      </c>
      <c r="AS20" s="156">
        <f t="shared" si="6"/>
        <v>2.4895636701052433</v>
      </c>
      <c r="AT20" s="156">
        <f t="shared" si="7"/>
        <v>2.6314330168615636</v>
      </c>
      <c r="AU20" s="156">
        <f t="shared" si="8"/>
        <v>2.5133348078387496</v>
      </c>
      <c r="AV20" s="156">
        <f t="shared" si="9"/>
        <v>2.6531472543470063</v>
      </c>
      <c r="AW20" s="156">
        <f t="shared" si="10"/>
        <v>2.6057290210795294</v>
      </c>
      <c r="AX20" s="156">
        <f t="shared" si="11"/>
        <v>2.6803786743728382</v>
      </c>
      <c r="AY20" s="156">
        <f t="shared" si="12"/>
        <v>2.7960800549773941</v>
      </c>
      <c r="AZ20" s="156">
        <f>(AH20/O20)*10</f>
        <v>2.8102994877601537</v>
      </c>
      <c r="BA20" s="156">
        <f>(AI20/P20)*10</f>
        <v>2.8444558143116194</v>
      </c>
      <c r="BB20" s="156">
        <f t="shared" si="18"/>
        <v>2.6470512100271675</v>
      </c>
      <c r="BC20" s="61">
        <f t="shared" si="14"/>
        <v>-6.9399778787643224E-2</v>
      </c>
      <c r="BF20" s="105"/>
    </row>
    <row r="21" spans="1:58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N21" si="25">SUM(E10:E12)</f>
        <v>793642.10999999975</v>
      </c>
      <c r="F21" s="154">
        <f t="shared" si="25"/>
        <v>677732</v>
      </c>
      <c r="G21" s="154">
        <f t="shared" si="25"/>
        <v>708901.94999999972</v>
      </c>
      <c r="H21" s="154">
        <f t="shared" si="25"/>
        <v>698966.54999999958</v>
      </c>
      <c r="I21" s="154">
        <f t="shared" si="25"/>
        <v>764650.08000000054</v>
      </c>
      <c r="J21" s="154">
        <f t="shared" si="25"/>
        <v>796480.04999999993</v>
      </c>
      <c r="K21" s="154">
        <f t="shared" si="25"/>
        <v>738948.75000000023</v>
      </c>
      <c r="L21" s="154">
        <f t="shared" si="25"/>
        <v>721584.67999999924</v>
      </c>
      <c r="M21" s="154">
        <f t="shared" si="25"/>
        <v>857827.72000000044</v>
      </c>
      <c r="N21" s="154">
        <f t="shared" si="25"/>
        <v>793316.29000000039</v>
      </c>
      <c r="O21" s="154">
        <f t="shared" ref="O21:P21" si="26">SUM(O10:O12)</f>
        <v>832278.08000000007</v>
      </c>
      <c r="P21" s="154">
        <f t="shared" si="26"/>
        <v>904806.04999999935</v>
      </c>
      <c r="Q21" s="154">
        <f>IF(Q13="","",SUM(Q10:Q12))</f>
        <v>887355.02000000048</v>
      </c>
      <c r="R21" s="52">
        <f t="shared" ref="R21:R23" si="27">IF(Q21="","",(Q21-P21)/P21)</f>
        <v>-1.9287039471054462E-2</v>
      </c>
      <c r="T21" s="109" t="s">
        <v>86</v>
      </c>
      <c r="U21" s="117">
        <f t="shared" ref="U21:AI21" si="28">SUM(U10:U12)</f>
        <v>139067.76800000004</v>
      </c>
      <c r="V21" s="154">
        <f t="shared" si="28"/>
        <v>148853.359</v>
      </c>
      <c r="W21" s="154">
        <f t="shared" si="28"/>
        <v>154274.67400000006</v>
      </c>
      <c r="X21" s="154">
        <f t="shared" si="28"/>
        <v>163160.30300000007</v>
      </c>
      <c r="Y21" s="154">
        <f t="shared" si="28"/>
        <v>160986.291</v>
      </c>
      <c r="Z21" s="154">
        <f t="shared" si="28"/>
        <v>173530.01899999991</v>
      </c>
      <c r="AA21" s="154">
        <f t="shared" si="28"/>
        <v>163064.24500000002</v>
      </c>
      <c r="AB21" s="154">
        <f t="shared" si="28"/>
        <v>184238.13600000006</v>
      </c>
      <c r="AC21" s="154">
        <f t="shared" si="28"/>
        <v>191848.58100000001</v>
      </c>
      <c r="AD21" s="154">
        <f t="shared" si="28"/>
        <v>185481.71500000003</v>
      </c>
      <c r="AE21" s="154">
        <f t="shared" si="28"/>
        <v>184152.50399999987</v>
      </c>
      <c r="AF21" s="154">
        <f t="shared" si="28"/>
        <v>229727.8189999999</v>
      </c>
      <c r="AG21" s="154">
        <f t="shared" si="28"/>
        <v>219493.56100000002</v>
      </c>
      <c r="AH21" s="154">
        <f t="shared" ref="AH21" si="29">SUM(AH10:AH12)</f>
        <v>236814.40700000006</v>
      </c>
      <c r="AI21" s="154">
        <f t="shared" si="28"/>
        <v>239303.40399999983</v>
      </c>
      <c r="AJ21" s="119">
        <f>IF(AJ12="","",SUM(AJ10:AJ12))</f>
        <v>236321.34400000013</v>
      </c>
      <c r="AK21" s="52">
        <f t="shared" si="16"/>
        <v>-1.2461419061133409E-2</v>
      </c>
      <c r="AM21" s="125">
        <f t="shared" si="0"/>
        <v>2.1295761374124362</v>
      </c>
      <c r="AN21" s="157">
        <f t="shared" si="1"/>
        <v>1.8682540841014164</v>
      </c>
      <c r="AO21" s="157">
        <f t="shared" si="2"/>
        <v>1.9590101948490086</v>
      </c>
      <c r="AP21" s="157">
        <f t="shared" si="3"/>
        <v>2.0558423115930697</v>
      </c>
      <c r="AQ21" s="157">
        <f t="shared" si="4"/>
        <v>2.3753680068227561</v>
      </c>
      <c r="AR21" s="157">
        <f t="shared" si="5"/>
        <v>2.4478705270877024</v>
      </c>
      <c r="AS21" s="157">
        <f t="shared" si="6"/>
        <v>2.3329334572591511</v>
      </c>
      <c r="AT21" s="157">
        <f t="shared" si="7"/>
        <v>2.4094437549787471</v>
      </c>
      <c r="AU21" s="157">
        <f t="shared" si="8"/>
        <v>2.4087054157853673</v>
      </c>
      <c r="AV21" s="157">
        <f t="shared" si="9"/>
        <v>2.5100754957634068</v>
      </c>
      <c r="AW21" s="157">
        <f t="shared" si="10"/>
        <v>2.5520567315813865</v>
      </c>
      <c r="AX21" s="157">
        <f t="shared" si="11"/>
        <v>2.6780181339908178</v>
      </c>
      <c r="AY21" s="157">
        <f t="shared" si="12"/>
        <v>2.7667849982004009</v>
      </c>
      <c r="AZ21" s="157">
        <f t="shared" si="13"/>
        <v>2.8453759950039781</v>
      </c>
      <c r="BA21" s="157">
        <f t="shared" si="13"/>
        <v>2.6448033144782794</v>
      </c>
      <c r="BB21" s="157">
        <f t="shared" si="18"/>
        <v>2.6632107631509201</v>
      </c>
      <c r="BC21" s="52">
        <f t="shared" si="14"/>
        <v>6.9598554160431991E-3</v>
      </c>
      <c r="BF21" s="105"/>
    </row>
    <row r="22" spans="1:58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N22" si="30">SUM(E13:E15)</f>
        <v>754867.37999999942</v>
      </c>
      <c r="F22" s="154">
        <f t="shared" si="30"/>
        <v>738758.1099999994</v>
      </c>
      <c r="G22" s="154">
        <f t="shared" si="30"/>
        <v>704562.56</v>
      </c>
      <c r="H22" s="154">
        <f t="shared" si="30"/>
        <v>722837.31000000017</v>
      </c>
      <c r="I22" s="154">
        <f t="shared" si="30"/>
        <v>737201</v>
      </c>
      <c r="J22" s="154">
        <f t="shared" si="30"/>
        <v>693204.98</v>
      </c>
      <c r="K22" s="154">
        <f t="shared" si="30"/>
        <v>737933.16</v>
      </c>
      <c r="L22" s="154">
        <f t="shared" si="30"/>
        <v>849480.53000000073</v>
      </c>
      <c r="M22" s="154">
        <f t="shared" si="30"/>
        <v>799727.64999999991</v>
      </c>
      <c r="N22" s="154">
        <f t="shared" si="30"/>
        <v>849670.03999999946</v>
      </c>
      <c r="O22" s="154">
        <f t="shared" ref="O22:P22" si="31">SUM(O13:O15)</f>
        <v>830495.60000000009</v>
      </c>
      <c r="P22" s="154">
        <f t="shared" si="31"/>
        <v>849964.88000000047</v>
      </c>
      <c r="Q22" s="154">
        <f>IF(Q15="","",SUM(Q13:Q15))</f>
        <v>886174.85</v>
      </c>
      <c r="R22" s="52">
        <f t="shared" si="27"/>
        <v>4.2601724908915631E-2</v>
      </c>
      <c r="T22" s="109" t="s">
        <v>87</v>
      </c>
      <c r="U22" s="117">
        <f t="shared" ref="U22:AI22" si="32">SUM(U13:U15)</f>
        <v>158206.60300000003</v>
      </c>
      <c r="V22" s="154">
        <f t="shared" si="32"/>
        <v>169988.98999999996</v>
      </c>
      <c r="W22" s="154">
        <f t="shared" si="32"/>
        <v>174028.42199999993</v>
      </c>
      <c r="X22" s="154">
        <f t="shared" si="32"/>
        <v>185845.58100000009</v>
      </c>
      <c r="Y22" s="154">
        <f t="shared" si="32"/>
        <v>187208.74600000004</v>
      </c>
      <c r="Z22" s="154">
        <f t="shared" si="32"/>
        <v>184869.60900000014</v>
      </c>
      <c r="AA22" s="154">
        <f t="shared" si="32"/>
        <v>182230.02000000002</v>
      </c>
      <c r="AB22" s="154">
        <f t="shared" si="32"/>
        <v>187633.69599999988</v>
      </c>
      <c r="AC22" s="154">
        <f t="shared" si="32"/>
        <v>192412.99599999998</v>
      </c>
      <c r="AD22" s="154">
        <f t="shared" si="32"/>
        <v>210505.53399999993</v>
      </c>
      <c r="AE22" s="154">
        <f t="shared" si="32"/>
        <v>229542.15600000002</v>
      </c>
      <c r="AF22" s="154">
        <f t="shared" si="32"/>
        <v>232578.478</v>
      </c>
      <c r="AG22" s="154">
        <f t="shared" si="32"/>
        <v>243737.14000000025</v>
      </c>
      <c r="AH22" s="154">
        <f t="shared" ref="AH22" si="33">SUM(AH13:AH15)</f>
        <v>233950.72700000019</v>
      </c>
      <c r="AI22" s="154">
        <f t="shared" si="32"/>
        <v>239754.59399999987</v>
      </c>
      <c r="AJ22" s="119">
        <f>IF(AJ15="","",SUM(AJ13:AJ15))</f>
        <v>242718.03900000002</v>
      </c>
      <c r="AK22" s="52">
        <f t="shared" si="16"/>
        <v>1.2360326242591849E-2</v>
      </c>
      <c r="AM22" s="125">
        <f t="shared" si="0"/>
        <v>2.2188383886890319</v>
      </c>
      <c r="AN22" s="157">
        <f t="shared" si="1"/>
        <v>2.0914214351067524</v>
      </c>
      <c r="AO22" s="157">
        <f t="shared" si="2"/>
        <v>2.0806401653298372</v>
      </c>
      <c r="AP22" s="157">
        <f t="shared" si="3"/>
        <v>2.461963331890169</v>
      </c>
      <c r="AQ22" s="157">
        <f t="shared" si="4"/>
        <v>2.5341007220888607</v>
      </c>
      <c r="AR22" s="157">
        <f t="shared" si="5"/>
        <v>2.6238920359321978</v>
      </c>
      <c r="AS22" s="157">
        <f t="shared" si="6"/>
        <v>2.5210378252334538</v>
      </c>
      <c r="AT22" s="157">
        <f t="shared" si="7"/>
        <v>2.5452176000846425</v>
      </c>
      <c r="AU22" s="157">
        <f t="shared" si="8"/>
        <v>2.7757012940097461</v>
      </c>
      <c r="AV22" s="157">
        <f t="shared" si="9"/>
        <v>2.852636870255294</v>
      </c>
      <c r="AW22" s="157">
        <f t="shared" si="10"/>
        <v>2.7021473464494807</v>
      </c>
      <c r="AX22" s="157">
        <f t="shared" si="11"/>
        <v>2.9082210425011565</v>
      </c>
      <c r="AY22" s="157">
        <f t="shared" si="12"/>
        <v>2.8686093250975446</v>
      </c>
      <c r="AZ22" s="157">
        <f t="shared" si="13"/>
        <v>2.8170014025360297</v>
      </c>
      <c r="BA22" s="157">
        <f t="shared" si="13"/>
        <v>2.8207588294706918</v>
      </c>
      <c r="BB22" s="157">
        <f t="shared" si="18"/>
        <v>2.7389407293605772</v>
      </c>
      <c r="BC22" s="52">
        <f t="shared" si="14"/>
        <v>-2.9005705576562017E-2</v>
      </c>
      <c r="BF22" s="105"/>
    </row>
    <row r="23" spans="1:58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N23" si="34">SUM(E16:E18)</f>
        <v>786527.00999999943</v>
      </c>
      <c r="F23" s="155">
        <f t="shared" si="34"/>
        <v>786761.36999999953</v>
      </c>
      <c r="G23" s="155">
        <f t="shared" si="34"/>
        <v>751398.26999999967</v>
      </c>
      <c r="H23" s="155">
        <f t="shared" si="34"/>
        <v>756727.27000000025</v>
      </c>
      <c r="I23" s="155">
        <f t="shared" si="34"/>
        <v>858528.7000000003</v>
      </c>
      <c r="J23" s="155">
        <f t="shared" si="34"/>
        <v>762076.04</v>
      </c>
      <c r="K23" s="155">
        <f t="shared" si="34"/>
        <v>809163.8199999996</v>
      </c>
      <c r="L23" s="155">
        <f t="shared" si="34"/>
        <v>868724.61000000057</v>
      </c>
      <c r="M23" s="155">
        <f t="shared" si="34"/>
        <v>852537.59000000043</v>
      </c>
      <c r="N23" s="155">
        <f t="shared" si="34"/>
        <v>855018.950000001</v>
      </c>
      <c r="O23" s="155">
        <f t="shared" ref="O23:P23" si="35">SUM(O16:O18)</f>
        <v>779776.2899999998</v>
      </c>
      <c r="P23" s="155">
        <f t="shared" si="35"/>
        <v>851433.14000000095</v>
      </c>
      <c r="Q23" s="155" t="str">
        <f>IF(Q18="","",(SUM(Q16:Q18)))</f>
        <v/>
      </c>
      <c r="R23" s="55" t="str">
        <f t="shared" si="27"/>
        <v/>
      </c>
      <c r="T23" s="110" t="s">
        <v>88</v>
      </c>
      <c r="U23" s="196">
        <f t="shared" ref="U23:AI23" si="36">SUM(U16:U18)</f>
        <v>189279.87400000004</v>
      </c>
      <c r="V23" s="155">
        <f t="shared" si="36"/>
        <v>206246.13400000002</v>
      </c>
      <c r="W23" s="155">
        <f t="shared" si="36"/>
        <v>227564.73100000003</v>
      </c>
      <c r="X23" s="155">
        <f t="shared" si="36"/>
        <v>223989.65199999989</v>
      </c>
      <c r="Y23" s="155">
        <f t="shared" si="36"/>
        <v>227828.40799999997</v>
      </c>
      <c r="Z23" s="155">
        <f t="shared" si="36"/>
        <v>223073.37500000009</v>
      </c>
      <c r="AA23" s="155">
        <f t="shared" si="36"/>
        <v>229063.12599999984</v>
      </c>
      <c r="AB23" s="155">
        <f t="shared" si="36"/>
        <v>242707.26199999999</v>
      </c>
      <c r="AC23" s="155">
        <f t="shared" si="36"/>
        <v>240093.19299999997</v>
      </c>
      <c r="AD23" s="155">
        <f t="shared" si="36"/>
        <v>243753.495</v>
      </c>
      <c r="AE23" s="155">
        <f t="shared" si="36"/>
        <v>257072.85799999989</v>
      </c>
      <c r="AF23" s="155">
        <f t="shared" si="36"/>
        <v>256615.4160000002</v>
      </c>
      <c r="AG23" s="155">
        <f t="shared" si="36"/>
        <v>264469.51299999969</v>
      </c>
      <c r="AH23" s="155">
        <f t="shared" ref="AH23" si="37">SUM(AH16:AH18)</f>
        <v>243824.8679999999</v>
      </c>
      <c r="AI23" s="155">
        <f t="shared" si="36"/>
        <v>267881.39900000009</v>
      </c>
      <c r="AJ23" s="123" t="str">
        <f>IF(AJ18="","",SUM(AJ16:AJ18))</f>
        <v/>
      </c>
      <c r="AK23" s="55" t="str">
        <f t="shared" si="16"/>
        <v/>
      </c>
      <c r="AM23" s="126">
        <f>(U23/B23)*10</f>
        <v>2.5983068713923734</v>
      </c>
      <c r="AN23" s="158">
        <f>(V23/C23)*10</f>
        <v>2.3757143100519302</v>
      </c>
      <c r="AO23" s="158">
        <f t="shared" ref="AO23:BA23" si="38">IF(W18="","",(W23/D23)*10)</f>
        <v>2.363592154138149</v>
      </c>
      <c r="AP23" s="158">
        <f t="shared" si="38"/>
        <v>2.8478316593348785</v>
      </c>
      <c r="AQ23" s="158">
        <f t="shared" si="38"/>
        <v>2.895775220890676</v>
      </c>
      <c r="AR23" s="158">
        <f t="shared" si="38"/>
        <v>2.9687767979556323</v>
      </c>
      <c r="AS23" s="158">
        <f t="shared" si="38"/>
        <v>3.0270235404625998</v>
      </c>
      <c r="AT23" s="158">
        <f t="shared" si="38"/>
        <v>2.8270139600458304</v>
      </c>
      <c r="AU23" s="158">
        <f t="shared" si="38"/>
        <v>3.1505149144959335</v>
      </c>
      <c r="AV23" s="158">
        <f t="shared" si="38"/>
        <v>3.012412183728137</v>
      </c>
      <c r="AW23" s="158">
        <f t="shared" si="38"/>
        <v>2.9591985197702608</v>
      </c>
      <c r="AX23" s="158">
        <f t="shared" si="38"/>
        <v>3.0100187840397759</v>
      </c>
      <c r="AY23" s="158">
        <f t="shared" si="38"/>
        <v>3.0931421227564533</v>
      </c>
      <c r="AZ23" s="158">
        <f t="shared" si="38"/>
        <v>3.126856652694582</v>
      </c>
      <c r="BA23" s="158">
        <f t="shared" si="38"/>
        <v>3.146241159934176</v>
      </c>
      <c r="BB23" s="158" t="str">
        <f t="shared" si="18"/>
        <v/>
      </c>
      <c r="BC23" s="55" t="str">
        <f t="shared" si="14"/>
        <v/>
      </c>
      <c r="BF23" s="105"/>
    </row>
    <row r="24" spans="1:58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BF24" s="105"/>
    </row>
    <row r="25" spans="1:58" ht="15.75" thickBot="1" x14ac:dyDescent="0.3">
      <c r="R25" s="107" t="s">
        <v>1</v>
      </c>
      <c r="AK25" s="289">
        <v>1000</v>
      </c>
      <c r="BC25" s="289" t="s">
        <v>47</v>
      </c>
      <c r="BF25" s="105"/>
    </row>
    <row r="26" spans="1:58" ht="20.100000000000001" customHeight="1" x14ac:dyDescent="0.25">
      <c r="A26" s="350" t="s">
        <v>2</v>
      </c>
      <c r="B26" s="352" t="s">
        <v>72</v>
      </c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8" t="s">
        <v>149</v>
      </c>
      <c r="T26" s="353" t="s">
        <v>3</v>
      </c>
      <c r="U26" s="345" t="s">
        <v>72</v>
      </c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7"/>
      <c r="AK26" s="348" t="s">
        <v>149</v>
      </c>
      <c r="AM26" s="345" t="s">
        <v>72</v>
      </c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7"/>
      <c r="BC26" s="348" t="str">
        <f>AK26</f>
        <v>D       2025/2024</v>
      </c>
      <c r="BF26" s="105"/>
    </row>
    <row r="27" spans="1:58" ht="20.100000000000001" customHeight="1" thickBot="1" x14ac:dyDescent="0.3">
      <c r="A27" s="351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265">
        <v>2024</v>
      </c>
      <c r="Q27" s="265">
        <v>2025</v>
      </c>
      <c r="R27" s="349"/>
      <c r="T27" s="354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49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176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35">
        <v>2023</v>
      </c>
      <c r="BA27" s="135">
        <v>2024</v>
      </c>
      <c r="BB27" s="133">
        <v>2025</v>
      </c>
      <c r="BC27" s="349"/>
      <c r="BF27" s="105"/>
    </row>
    <row r="28" spans="1:58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2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0"/>
      <c r="AD28" s="290"/>
      <c r="AE28" s="290"/>
      <c r="AF28" s="290"/>
      <c r="AG28" s="290"/>
      <c r="AH28" s="290"/>
      <c r="AI28" s="290"/>
      <c r="AJ28" s="293"/>
      <c r="AK28" s="294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2"/>
      <c r="BF28" s="105"/>
    </row>
    <row r="29" spans="1:58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97718.039999999979</v>
      </c>
      <c r="P29" s="153">
        <v>99971.11000000003</v>
      </c>
      <c r="Q29" s="153">
        <v>113553.34999999995</v>
      </c>
      <c r="R29" s="61">
        <f>IF(Q29="","",(Q29-P29)/P29)</f>
        <v>0.13586165043080861</v>
      </c>
      <c r="T29" s="109" t="s">
        <v>73</v>
      </c>
      <c r="U29" s="39">
        <v>23270.865999999998</v>
      </c>
      <c r="V29" s="153">
        <v>22495.121000000003</v>
      </c>
      <c r="W29" s="153">
        <v>24799.759999999984</v>
      </c>
      <c r="X29" s="153">
        <v>25615.480000000018</v>
      </c>
      <c r="Y29" s="153">
        <v>29400.613000000012</v>
      </c>
      <c r="Z29" s="153">
        <v>25803.076000000012</v>
      </c>
      <c r="AA29" s="153">
        <v>26846.136999999999</v>
      </c>
      <c r="AB29" s="153">
        <v>26379.177</v>
      </c>
      <c r="AC29" s="153">
        <v>31298.861000000001</v>
      </c>
      <c r="AD29" s="153">
        <v>31619.378999999994</v>
      </c>
      <c r="AE29" s="153">
        <v>28181.773000000012</v>
      </c>
      <c r="AF29" s="153">
        <v>29969.556000000044</v>
      </c>
      <c r="AG29" s="153">
        <v>27448.124000000014</v>
      </c>
      <c r="AH29" s="153">
        <v>27409.352000000024</v>
      </c>
      <c r="AI29" s="153">
        <v>29052.252000000044</v>
      </c>
      <c r="AJ29" s="112">
        <v>30523.398000000034</v>
      </c>
      <c r="AK29" s="61">
        <f>(AJ29-AI29)/AI29</f>
        <v>5.0637933334737269E-2</v>
      </c>
      <c r="AM29" s="197">
        <f t="shared" ref="AM29:AM38" si="39">(U29/B29)*10</f>
        <v>2.7191842704023532</v>
      </c>
      <c r="AN29" s="156">
        <f t="shared" ref="AN29:AN38" si="40">(V29/C29)*10</f>
        <v>2.7800309700828514</v>
      </c>
      <c r="AO29" s="156">
        <f t="shared" ref="AO29:AO38" si="41">(W29/D29)*10</f>
        <v>1.9785027216642543</v>
      </c>
      <c r="AP29" s="156">
        <f t="shared" ref="AP29:AP38" si="42">(X29/E29)*10</f>
        <v>2.1318199900464254</v>
      </c>
      <c r="AQ29" s="156">
        <f t="shared" ref="AQ29:AQ38" si="43">(Y29/F29)*10</f>
        <v>2.8836241613634588</v>
      </c>
      <c r="AR29" s="156">
        <f t="shared" ref="AR29:AR38" si="44">(Z29/G29)*10</f>
        <v>2.8113968285340656</v>
      </c>
      <c r="AS29" s="156">
        <f t="shared" ref="AS29:AS38" si="45">(AA29/H29)*10</f>
        <v>2.849648832409958</v>
      </c>
      <c r="AT29" s="156">
        <f t="shared" ref="AT29:AT38" si="46">(AB29/I29)*10</f>
        <v>2.7402501496381166</v>
      </c>
      <c r="AU29" s="156">
        <f t="shared" ref="AU29:AU38" si="47">(AC29/J29)*10</f>
        <v>2.5088253749107055</v>
      </c>
      <c r="AV29" s="156">
        <f t="shared" ref="AV29:AV38" si="48">(AD29/K29)*10</f>
        <v>2.713367743379365</v>
      </c>
      <c r="AW29" s="156">
        <f t="shared" ref="AW29:AW38" si="49">(AE29/L29)*10</f>
        <v>2.7634057686437541</v>
      </c>
      <c r="AX29" s="156">
        <f t="shared" ref="AX29:AX38" si="50">(AF29/M29)*10</f>
        <v>2.8185167159702846</v>
      </c>
      <c r="AY29" s="156">
        <f t="shared" ref="AY29:AY38" si="51">(AG29/N29)*10</f>
        <v>2.7810398942869212</v>
      </c>
      <c r="AZ29" s="156">
        <f t="shared" ref="AZ29:BB38" si="52">(AH29/O29)*10</f>
        <v>2.8049428744170504</v>
      </c>
      <c r="BA29" s="156">
        <f t="shared" si="52"/>
        <v>2.9060647621097768</v>
      </c>
      <c r="BB29" s="156">
        <f t="shared" si="52"/>
        <v>2.6880226783269756</v>
      </c>
      <c r="BC29" s="61">
        <f t="shared" ref="BC29:BC42" si="53">IF(BB29="","",(BB29-BA29)/BA29)</f>
        <v>-7.5030015375329981E-2</v>
      </c>
      <c r="BF29" s="105"/>
    </row>
    <row r="30" spans="1:58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99149.019999999931</v>
      </c>
      <c r="P30" s="154">
        <v>116909.72999999986</v>
      </c>
      <c r="Q30" s="154">
        <v>130686.72000000003</v>
      </c>
      <c r="R30" s="52">
        <f t="shared" ref="R30:R45" si="54">IF(Q30="","",(Q30-P30)/P30)</f>
        <v>0.11784297166711599</v>
      </c>
      <c r="T30" s="109" t="s">
        <v>74</v>
      </c>
      <c r="U30" s="19">
        <v>24769.378999999986</v>
      </c>
      <c r="V30" s="154">
        <v>26090.180999999997</v>
      </c>
      <c r="W30" s="154">
        <v>26845.964000000011</v>
      </c>
      <c r="X30" s="154">
        <v>29407.368999999981</v>
      </c>
      <c r="Y30" s="154">
        <v>29868.044999999998</v>
      </c>
      <c r="Z30" s="154">
        <v>27835.92599999997</v>
      </c>
      <c r="AA30" s="154">
        <v>29206.410000000018</v>
      </c>
      <c r="AB30" s="154">
        <v>26234.001999999982</v>
      </c>
      <c r="AC30" s="154">
        <v>31644.39</v>
      </c>
      <c r="AD30" s="154">
        <v>32055.040000000023</v>
      </c>
      <c r="AE30" s="154">
        <v>26905.675000000007</v>
      </c>
      <c r="AF30" s="154">
        <v>29964.09199999999</v>
      </c>
      <c r="AG30" s="154">
        <v>30612.233000000022</v>
      </c>
      <c r="AH30" s="154">
        <v>27807.31499999997</v>
      </c>
      <c r="AI30" s="154">
        <v>32092.275999999991</v>
      </c>
      <c r="AJ30" s="119">
        <v>32076.341999999986</v>
      </c>
      <c r="AK30" s="52">
        <f>IF(AJ30="","",(AJ30-AI30)/AI30)</f>
        <v>-4.965057635676805E-4</v>
      </c>
      <c r="AM30" s="198">
        <f t="shared" si="39"/>
        <v>2.7879398375187985</v>
      </c>
      <c r="AN30" s="157">
        <f t="shared" si="40"/>
        <v>2.0427271510143492</v>
      </c>
      <c r="AO30" s="157">
        <f t="shared" si="41"/>
        <v>2.0896835533292704</v>
      </c>
      <c r="AP30" s="157">
        <f t="shared" si="42"/>
        <v>1.9668833753855519</v>
      </c>
      <c r="AQ30" s="157">
        <f t="shared" si="43"/>
        <v>2.7208012815111413</v>
      </c>
      <c r="AR30" s="157">
        <f t="shared" si="44"/>
        <v>2.8186535496385967</v>
      </c>
      <c r="AS30" s="157">
        <f t="shared" si="45"/>
        <v>2.5500559099287456</v>
      </c>
      <c r="AT30" s="157">
        <f t="shared" si="46"/>
        <v>2.5589202711163801</v>
      </c>
      <c r="AU30" s="157">
        <f t="shared" si="47"/>
        <v>2.135369876877645</v>
      </c>
      <c r="AV30" s="157">
        <f t="shared" si="48"/>
        <v>2.795967218099392</v>
      </c>
      <c r="AW30" s="157">
        <f t="shared" si="49"/>
        <v>2.5867100565456687</v>
      </c>
      <c r="AX30" s="157">
        <f t="shared" si="50"/>
        <v>2.702163825618805</v>
      </c>
      <c r="AY30" s="157">
        <f t="shared" si="51"/>
        <v>2.8538574514087225</v>
      </c>
      <c r="AZ30" s="157">
        <f t="shared" si="52"/>
        <v>2.8045980686445504</v>
      </c>
      <c r="BA30" s="157">
        <f t="shared" si="52"/>
        <v>2.7450474823609659</v>
      </c>
      <c r="BB30" s="157">
        <f t="shared" si="52"/>
        <v>2.4544454096024433</v>
      </c>
      <c r="BC30" s="52">
        <f t="shared" si="53"/>
        <v>-0.10586413336230562</v>
      </c>
      <c r="BF30" s="105"/>
    </row>
    <row r="31" spans="1:58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137733.08000000005</v>
      </c>
      <c r="P31" s="154">
        <v>135113.55999999988</v>
      </c>
      <c r="Q31" s="154">
        <v>138721.73000000001</v>
      </c>
      <c r="R31" s="52">
        <f t="shared" si="54"/>
        <v>2.6704721569027805E-2</v>
      </c>
      <c r="T31" s="109" t="s">
        <v>75</v>
      </c>
      <c r="U31" s="19">
        <v>34176.324999999983</v>
      </c>
      <c r="V31" s="154">
        <v>30181.553999999996</v>
      </c>
      <c r="W31" s="154">
        <v>34669.633000000002</v>
      </c>
      <c r="X31" s="154">
        <v>29423.860999999994</v>
      </c>
      <c r="Y31" s="154">
        <v>29544.088000000018</v>
      </c>
      <c r="Z31" s="154">
        <v>34831.201999999983</v>
      </c>
      <c r="AA31" s="154">
        <v>34959.243999999999</v>
      </c>
      <c r="AB31" s="154">
        <v>36752.83499999997</v>
      </c>
      <c r="AC31" s="154">
        <v>36699.917000000001</v>
      </c>
      <c r="AD31" s="154">
        <v>35665.698999999964</v>
      </c>
      <c r="AE31" s="154">
        <v>30966.271999999997</v>
      </c>
      <c r="AF31" s="154">
        <v>41575.407999999974</v>
      </c>
      <c r="AG31" s="154">
        <v>38835.720000000016</v>
      </c>
      <c r="AH31" s="154">
        <v>38540.090000000004</v>
      </c>
      <c r="AI31" s="154">
        <v>34052.204000000012</v>
      </c>
      <c r="AJ31" s="119">
        <v>34299.871999999981</v>
      </c>
      <c r="AK31" s="52">
        <f t="shared" ref="AK31:AK45" si="55">IF(AJ31="","",(AJ31-AI31)/AI31)</f>
        <v>7.2731856064285486E-3</v>
      </c>
      <c r="AM31" s="198">
        <f t="shared" si="39"/>
        <v>2.0964781146598703</v>
      </c>
      <c r="AN31" s="157">
        <f t="shared" si="40"/>
        <v>2.4308336581123937</v>
      </c>
      <c r="AO31" s="157">
        <f t="shared" si="41"/>
        <v>1.9152653234034593</v>
      </c>
      <c r="AP31" s="157">
        <f t="shared" si="42"/>
        <v>2.2929730300085991</v>
      </c>
      <c r="AQ31" s="157">
        <f t="shared" si="43"/>
        <v>2.7059927155303445</v>
      </c>
      <c r="AR31" s="157">
        <f t="shared" si="44"/>
        <v>2.7063088774745574</v>
      </c>
      <c r="AS31" s="157">
        <f t="shared" si="45"/>
        <v>2.0927770392969895</v>
      </c>
      <c r="AT31" s="157">
        <f t="shared" si="46"/>
        <v>2.8047938509619263</v>
      </c>
      <c r="AU31" s="157">
        <f t="shared" si="47"/>
        <v>2.691589892008329</v>
      </c>
      <c r="AV31" s="157">
        <f t="shared" si="48"/>
        <v>2.7142155595131729</v>
      </c>
      <c r="AW31" s="157">
        <f t="shared" si="49"/>
        <v>2.6248636127218381</v>
      </c>
      <c r="AX31" s="157">
        <f t="shared" si="50"/>
        <v>2.6944911272557897</v>
      </c>
      <c r="AY31" s="157">
        <f t="shared" si="51"/>
        <v>2.8176742788291529</v>
      </c>
      <c r="AZ31" s="157">
        <f t="shared" si="52"/>
        <v>2.7981723780518082</v>
      </c>
      <c r="BA31" s="157">
        <f t="shared" si="52"/>
        <v>2.5202654715041217</v>
      </c>
      <c r="BB31" s="157">
        <f t="shared" si="52"/>
        <v>2.4725666267281974</v>
      </c>
      <c r="BC31" s="52">
        <f t="shared" si="53"/>
        <v>-1.892611921848739E-2</v>
      </c>
      <c r="BF31" s="105"/>
    </row>
    <row r="32" spans="1:58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116649.26000000007</v>
      </c>
      <c r="P32" s="154">
        <v>147483.00000000015</v>
      </c>
      <c r="Q32" s="154">
        <v>146612.74999999988</v>
      </c>
      <c r="R32" s="52">
        <f t="shared" si="54"/>
        <v>-5.9006800783836851E-3</v>
      </c>
      <c r="T32" s="109" t="s">
        <v>76</v>
      </c>
      <c r="U32" s="19">
        <v>29571.834999999992</v>
      </c>
      <c r="V32" s="154">
        <v>27556.182000000004</v>
      </c>
      <c r="W32" s="154">
        <v>27462.67</v>
      </c>
      <c r="X32" s="154">
        <v>33693.252999999975</v>
      </c>
      <c r="Y32" s="154">
        <v>31434.276000000013</v>
      </c>
      <c r="Z32" s="154">
        <v>35272.59899999998</v>
      </c>
      <c r="AA32" s="154">
        <v>32738.878999999994</v>
      </c>
      <c r="AB32" s="154">
        <v>32002.925999999999</v>
      </c>
      <c r="AC32" s="154">
        <v>37177.171999999999</v>
      </c>
      <c r="AD32" s="154">
        <v>34138.758999999991</v>
      </c>
      <c r="AE32" s="154">
        <v>27197.232999999986</v>
      </c>
      <c r="AF32" s="154">
        <v>36264.787000000062</v>
      </c>
      <c r="AG32" s="154">
        <v>35088.123000000021</v>
      </c>
      <c r="AH32" s="154">
        <v>31355.767000000014</v>
      </c>
      <c r="AI32" s="154">
        <v>35430.791999999979</v>
      </c>
      <c r="AJ32" s="119">
        <v>35349.999000000033</v>
      </c>
      <c r="AK32" s="52">
        <f t="shared" si="55"/>
        <v>-2.2803046570324184E-3</v>
      </c>
      <c r="AM32" s="198">
        <f t="shared" si="39"/>
        <v>2.2914270225780289</v>
      </c>
      <c r="AN32" s="157">
        <f t="shared" si="40"/>
        <v>1.9145717289185553</v>
      </c>
      <c r="AO32" s="157">
        <f t="shared" si="41"/>
        <v>2.1035922277296368</v>
      </c>
      <c r="AP32" s="157">
        <f t="shared" si="42"/>
        <v>2.004869476200021</v>
      </c>
      <c r="AQ32" s="157">
        <f t="shared" si="43"/>
        <v>2.7051742263548508</v>
      </c>
      <c r="AR32" s="157">
        <f t="shared" si="44"/>
        <v>2.7930772105810764</v>
      </c>
      <c r="AS32" s="157">
        <f t="shared" si="45"/>
        <v>2.0109938298336294</v>
      </c>
      <c r="AT32" s="157">
        <f t="shared" si="46"/>
        <v>2.3678384891138591</v>
      </c>
      <c r="AU32" s="157">
        <f t="shared" si="47"/>
        <v>2.2640842936783332</v>
      </c>
      <c r="AV32" s="157">
        <f t="shared" si="48"/>
        <v>2.578341806144997</v>
      </c>
      <c r="AW32" s="157">
        <f t="shared" si="49"/>
        <v>2.6090495071464521</v>
      </c>
      <c r="AX32" s="157">
        <f t="shared" si="50"/>
        <v>2.6516092544009791</v>
      </c>
      <c r="AY32" s="157">
        <f t="shared" si="51"/>
        <v>2.6528187763991968</v>
      </c>
      <c r="AZ32" s="157">
        <f t="shared" si="52"/>
        <v>2.6880382267319995</v>
      </c>
      <c r="BA32" s="157">
        <f t="shared" si="52"/>
        <v>2.4023644759056939</v>
      </c>
      <c r="BB32" s="157">
        <f t="shared" si="52"/>
        <v>2.4111135627699545</v>
      </c>
      <c r="BC32" s="52">
        <f t="shared" si="53"/>
        <v>3.6418649010209634E-3</v>
      </c>
      <c r="BF32" s="105"/>
    </row>
    <row r="33" spans="1:58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128808.54999999996</v>
      </c>
      <c r="P33" s="154">
        <v>152707.30999999988</v>
      </c>
      <c r="Q33" s="154">
        <v>149186.7000000001</v>
      </c>
      <c r="R33" s="52">
        <f t="shared" si="54"/>
        <v>-2.3054626527045659E-2</v>
      </c>
      <c r="T33" s="109" t="s">
        <v>77</v>
      </c>
      <c r="U33" s="19">
        <v>29004.790999999972</v>
      </c>
      <c r="V33" s="154">
        <v>32396.498</v>
      </c>
      <c r="W33" s="154">
        <v>31705.719999999998</v>
      </c>
      <c r="X33" s="154">
        <v>31122.389999999996</v>
      </c>
      <c r="Y33" s="154">
        <v>31058.100000000006</v>
      </c>
      <c r="Z33" s="154">
        <v>31539.86900000001</v>
      </c>
      <c r="AA33" s="154">
        <v>33068.363999999994</v>
      </c>
      <c r="AB33" s="154">
        <v>35573.933999999957</v>
      </c>
      <c r="AC33" s="154">
        <v>34606.108999999997</v>
      </c>
      <c r="AD33" s="154">
        <v>36493.042000000009</v>
      </c>
      <c r="AE33" s="154">
        <v>28939.759999999998</v>
      </c>
      <c r="AF33" s="154">
        <v>35107.968000000023</v>
      </c>
      <c r="AG33" s="154">
        <v>34502.495999999999</v>
      </c>
      <c r="AH33" s="154">
        <v>34636.10500000001</v>
      </c>
      <c r="AI33" s="154">
        <v>36279.495000000017</v>
      </c>
      <c r="AJ33" s="119">
        <v>37899.821000000018</v>
      </c>
      <c r="AK33" s="52">
        <f t="shared" si="55"/>
        <v>4.4662308557492328E-2</v>
      </c>
      <c r="AM33" s="198">
        <f t="shared" si="39"/>
        <v>2.4552842575993914</v>
      </c>
      <c r="AN33" s="157">
        <f t="shared" si="40"/>
        <v>2.2012427902355096</v>
      </c>
      <c r="AO33" s="157">
        <f t="shared" si="41"/>
        <v>1.8923654382954234</v>
      </c>
      <c r="AP33" s="157">
        <f t="shared" si="42"/>
        <v>2.3594416740317734</v>
      </c>
      <c r="AQ33" s="157">
        <f t="shared" si="43"/>
        <v>2.6818729356906932</v>
      </c>
      <c r="AR33" s="157">
        <f t="shared" si="44"/>
        <v>2.7474026310017368</v>
      </c>
      <c r="AS33" s="157">
        <f t="shared" si="45"/>
        <v>2.3909894211379137</v>
      </c>
      <c r="AT33" s="157">
        <f t="shared" si="46"/>
        <v>2.6441904855347453</v>
      </c>
      <c r="AU33" s="157">
        <f t="shared" si="47"/>
        <v>2.4025006171809284</v>
      </c>
      <c r="AV33" s="157">
        <f t="shared" si="48"/>
        <v>2.5432874794546838</v>
      </c>
      <c r="AW33" s="157">
        <f t="shared" si="49"/>
        <v>2.5567507968930014</v>
      </c>
      <c r="AX33" s="157">
        <f t="shared" si="50"/>
        <v>2.7072195800906469</v>
      </c>
      <c r="AY33" s="157">
        <f t="shared" si="51"/>
        <v>2.6754694876637215</v>
      </c>
      <c r="AZ33" s="157">
        <f t="shared" si="52"/>
        <v>2.6889600884413358</v>
      </c>
      <c r="BA33" s="157">
        <f t="shared" si="52"/>
        <v>2.3757536558007635</v>
      </c>
      <c r="BB33" s="157">
        <f t="shared" si="52"/>
        <v>2.5404289390408117</v>
      </c>
      <c r="BC33" s="52">
        <f t="shared" si="53"/>
        <v>6.9314965732229214E-2</v>
      </c>
      <c r="BF33" s="105"/>
    </row>
    <row r="34" spans="1:58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127966.80999999991</v>
      </c>
      <c r="P34" s="154">
        <v>136448.87999999998</v>
      </c>
      <c r="Q34" s="154">
        <v>133465.88000000015</v>
      </c>
      <c r="R34" s="52">
        <f t="shared" si="54"/>
        <v>-2.1861667167952025E-2</v>
      </c>
      <c r="T34" s="109" t="s">
        <v>78</v>
      </c>
      <c r="U34" s="19">
        <v>28421.635000000002</v>
      </c>
      <c r="V34" s="154">
        <v>31101.468000000008</v>
      </c>
      <c r="W34" s="154">
        <v>27821.58</v>
      </c>
      <c r="X34" s="154">
        <v>30041.770000000019</v>
      </c>
      <c r="Y34" s="154">
        <v>29496.788000000015</v>
      </c>
      <c r="Z34" s="154">
        <v>31068.588000000022</v>
      </c>
      <c r="AA34" s="154">
        <v>31963.873999999989</v>
      </c>
      <c r="AB34" s="154">
        <v>36419.877999999997</v>
      </c>
      <c r="AC34" s="154">
        <v>35474.750999999997</v>
      </c>
      <c r="AD34" s="154">
        <v>29960.277999999991</v>
      </c>
      <c r="AE34" s="154">
        <v>34243.893000000018</v>
      </c>
      <c r="AF34" s="154">
        <v>37052.935999999958</v>
      </c>
      <c r="AG34" s="154">
        <v>32003.355000000043</v>
      </c>
      <c r="AH34" s="154">
        <v>34450.578000000001</v>
      </c>
      <c r="AI34" s="154">
        <v>32505.954999999998</v>
      </c>
      <c r="AJ34" s="119">
        <v>33393.860999999997</v>
      </c>
      <c r="AK34" s="52">
        <f t="shared" si="55"/>
        <v>2.731517963400857E-2</v>
      </c>
      <c r="AM34" s="198">
        <f t="shared" si="39"/>
        <v>2.1020165625234823</v>
      </c>
      <c r="AN34" s="157">
        <f t="shared" si="40"/>
        <v>1.7740098041642658</v>
      </c>
      <c r="AO34" s="157">
        <f t="shared" si="41"/>
        <v>2.354680177351006</v>
      </c>
      <c r="AP34" s="157">
        <f t="shared" si="42"/>
        <v>1.9712545810595916</v>
      </c>
      <c r="AQ34" s="157">
        <f t="shared" si="43"/>
        <v>2.5708010782503732</v>
      </c>
      <c r="AR34" s="157">
        <f t="shared" si="44"/>
        <v>2.691606613908089</v>
      </c>
      <c r="AS34" s="157">
        <f t="shared" si="45"/>
        <v>2.5245321454200687</v>
      </c>
      <c r="AT34" s="157">
        <f t="shared" si="46"/>
        <v>2.3212555829506831</v>
      </c>
      <c r="AU34" s="157">
        <f t="shared" si="47"/>
        <v>2.4196352167128494</v>
      </c>
      <c r="AV34" s="157">
        <f t="shared" si="48"/>
        <v>2.6077093653063175</v>
      </c>
      <c r="AW34" s="157">
        <f t="shared" si="49"/>
        <v>2.6111078111666934</v>
      </c>
      <c r="AX34" s="157">
        <f t="shared" si="50"/>
        <v>2.7174495870537294</v>
      </c>
      <c r="AY34" s="157">
        <f t="shared" si="51"/>
        <v>2.6468771860293314</v>
      </c>
      <c r="AZ34" s="157">
        <f t="shared" si="52"/>
        <v>2.6921494721951751</v>
      </c>
      <c r="BA34" s="157">
        <f t="shared" si="52"/>
        <v>2.3822808219459186</v>
      </c>
      <c r="BB34" s="157">
        <f t="shared" ref="BB34:BB37" si="56">(AJ34/Q34)*10</f>
        <v>2.5020522848236535</v>
      </c>
      <c r="BC34" s="52">
        <f t="shared" ref="BC34:BC37" si="57">IF(BB34="","",(BB34-BA34)/BA34)</f>
        <v>5.0275963175450467E-2</v>
      </c>
      <c r="BF34" s="105"/>
    </row>
    <row r="35" spans="1:58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123984.84999999993</v>
      </c>
      <c r="P35" s="154">
        <v>131488.36999999994</v>
      </c>
      <c r="Q35" s="154">
        <v>125013.38000000002</v>
      </c>
      <c r="R35" s="52">
        <f t="shared" si="54"/>
        <v>-4.9243822856728098E-2</v>
      </c>
      <c r="T35" s="109" t="s">
        <v>79</v>
      </c>
      <c r="U35" s="19">
        <v>32779.412000000004</v>
      </c>
      <c r="V35" s="154">
        <v>32399.374999999993</v>
      </c>
      <c r="W35" s="154">
        <v>32672.658999999996</v>
      </c>
      <c r="X35" s="154">
        <v>33859.816999999988</v>
      </c>
      <c r="Y35" s="154">
        <v>36267.96699999999</v>
      </c>
      <c r="Z35" s="154">
        <v>36630.704999999973</v>
      </c>
      <c r="AA35" s="154">
        <v>36275.366999999962</v>
      </c>
      <c r="AB35" s="154">
        <v>35138.28200000005</v>
      </c>
      <c r="AC35" s="154">
        <v>35499.514000000003</v>
      </c>
      <c r="AD35" s="154">
        <v>41925.194999999985</v>
      </c>
      <c r="AE35" s="154">
        <v>39852.698999999964</v>
      </c>
      <c r="AF35" s="154">
        <v>35007.287999999979</v>
      </c>
      <c r="AG35" s="154">
        <v>33825.857000000018</v>
      </c>
      <c r="AH35" s="154">
        <v>33345.652999999977</v>
      </c>
      <c r="AI35" s="154">
        <v>33866.552999999985</v>
      </c>
      <c r="AJ35" s="119">
        <v>33817.553000000036</v>
      </c>
      <c r="AK35" s="52">
        <f t="shared" si="55"/>
        <v>-1.4468552497784197E-3</v>
      </c>
      <c r="AM35" s="198">
        <f t="shared" si="39"/>
        <v>2.5730718413288924</v>
      </c>
      <c r="AN35" s="157">
        <f t="shared" si="40"/>
        <v>2.1152117341675951</v>
      </c>
      <c r="AO35" s="157">
        <f t="shared" si="41"/>
        <v>2.0786182429808124</v>
      </c>
      <c r="AP35" s="157">
        <f t="shared" si="42"/>
        <v>2.2082312689324564</v>
      </c>
      <c r="AQ35" s="157">
        <f t="shared" si="43"/>
        <v>2.8364029516511247</v>
      </c>
      <c r="AR35" s="157">
        <f t="shared" si="44"/>
        <v>2.9159914494554884</v>
      </c>
      <c r="AS35" s="157">
        <f t="shared" si="45"/>
        <v>2.6482236092860245</v>
      </c>
      <c r="AT35" s="157">
        <f t="shared" si="46"/>
        <v>2.4414298807413699</v>
      </c>
      <c r="AU35" s="157">
        <f t="shared" si="47"/>
        <v>2.5776024338708856</v>
      </c>
      <c r="AV35" s="157">
        <f t="shared" si="48"/>
        <v>2.962909422884465</v>
      </c>
      <c r="AW35" s="157">
        <f t="shared" si="49"/>
        <v>2.6702840031607016</v>
      </c>
      <c r="AX35" s="157">
        <f t="shared" si="50"/>
        <v>2.9177581046988688</v>
      </c>
      <c r="AY35" s="157">
        <f t="shared" si="51"/>
        <v>2.6024694558995529</v>
      </c>
      <c r="AZ35" s="157">
        <f t="shared" si="52"/>
        <v>2.6894941599719639</v>
      </c>
      <c r="BA35" s="157">
        <f t="shared" si="52"/>
        <v>2.5756310615151747</v>
      </c>
      <c r="BB35" s="157">
        <f t="shared" si="56"/>
        <v>2.7051146845241707</v>
      </c>
      <c r="BC35" s="52">
        <f t="shared" si="57"/>
        <v>5.0272581715497797E-2</v>
      </c>
      <c r="BF35" s="105"/>
    </row>
    <row r="36" spans="1:58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101620.34999999982</v>
      </c>
      <c r="P36" s="154">
        <v>102661.2199999999</v>
      </c>
      <c r="Q36" s="154">
        <v>85956.669999999925</v>
      </c>
      <c r="R36" s="52">
        <f t="shared" si="54"/>
        <v>-0.16271528820717299</v>
      </c>
      <c r="T36" s="109" t="s">
        <v>80</v>
      </c>
      <c r="U36" s="19">
        <v>21851.23599999999</v>
      </c>
      <c r="V36" s="154">
        <v>23756.94100000001</v>
      </c>
      <c r="W36" s="154">
        <v>26722.863000000001</v>
      </c>
      <c r="X36" s="154">
        <v>25745.833000000013</v>
      </c>
      <c r="Y36" s="154">
        <v>21196.857</v>
      </c>
      <c r="Z36" s="154">
        <v>23742.381999999994</v>
      </c>
      <c r="AA36" s="154">
        <v>27458.442999999999</v>
      </c>
      <c r="AB36" s="154">
        <v>27213.074000000004</v>
      </c>
      <c r="AC36" s="154">
        <v>30488.754000000001</v>
      </c>
      <c r="AD36" s="154">
        <v>28270.806999999997</v>
      </c>
      <c r="AE36" s="154">
        <v>25817.175000000007</v>
      </c>
      <c r="AF36" s="154">
        <v>25658.437000000005</v>
      </c>
      <c r="AG36" s="154">
        <v>28965.705000000002</v>
      </c>
      <c r="AH36" s="154">
        <v>27884.359000000011</v>
      </c>
      <c r="AI36" s="154">
        <v>25359.500000000025</v>
      </c>
      <c r="AJ36" s="119">
        <v>23585.979999999992</v>
      </c>
      <c r="AK36" s="52">
        <f t="shared" si="55"/>
        <v>-6.9935132790474239E-2</v>
      </c>
      <c r="AM36" s="198">
        <f t="shared" si="39"/>
        <v>2.596858038930463</v>
      </c>
      <c r="AN36" s="157">
        <f t="shared" si="40"/>
        <v>2.5390380338304137</v>
      </c>
      <c r="AO36" s="157">
        <f t="shared" si="41"/>
        <v>2.4369051446930676</v>
      </c>
      <c r="AP36" s="157">
        <f t="shared" si="42"/>
        <v>3.0047628823362675</v>
      </c>
      <c r="AQ36" s="157">
        <f t="shared" si="43"/>
        <v>2.8217482283915563</v>
      </c>
      <c r="AR36" s="157">
        <f t="shared" si="44"/>
        <v>3.0548593316653818</v>
      </c>
      <c r="AS36" s="157">
        <f t="shared" si="45"/>
        <v>2.4088946240090925</v>
      </c>
      <c r="AT36" s="157">
        <f t="shared" si="46"/>
        <v>2.4788911781300693</v>
      </c>
      <c r="AU36" s="157">
        <f t="shared" si="47"/>
        <v>2.6460630977752024</v>
      </c>
      <c r="AV36" s="157">
        <f t="shared" si="48"/>
        <v>2.7962553403787336</v>
      </c>
      <c r="AW36" s="157">
        <f t="shared" si="49"/>
        <v>2.8847610738564002</v>
      </c>
      <c r="AX36" s="157">
        <f t="shared" si="50"/>
        <v>2.8576564297455391</v>
      </c>
      <c r="AY36" s="157">
        <f t="shared" si="51"/>
        <v>2.6836987129770478</v>
      </c>
      <c r="AZ36" s="157">
        <f t="shared" si="52"/>
        <v>2.7439739186098122</v>
      </c>
      <c r="BA36" s="157">
        <f t="shared" si="52"/>
        <v>2.4702122184014614</v>
      </c>
      <c r="BB36" s="157">
        <f t="shared" si="56"/>
        <v>2.7439383121751937</v>
      </c>
      <c r="BC36" s="52">
        <f t="shared" si="57"/>
        <v>0.11081076019892232</v>
      </c>
      <c r="BF36" s="105"/>
    </row>
    <row r="37" spans="1:58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115776.08999999994</v>
      </c>
      <c r="P37" s="154">
        <v>108156.83999999992</v>
      </c>
      <c r="Q37" s="154">
        <v>126584.25999999997</v>
      </c>
      <c r="R37" s="52">
        <f t="shared" si="54"/>
        <v>0.17037683423443264</v>
      </c>
      <c r="T37" s="109" t="s">
        <v>81</v>
      </c>
      <c r="U37" s="19">
        <v>36869.314999999995</v>
      </c>
      <c r="V37" s="154">
        <v>38144.778000000013</v>
      </c>
      <c r="W37" s="154">
        <v>35747.971000000005</v>
      </c>
      <c r="X37" s="154">
        <v>35405.063999999991</v>
      </c>
      <c r="Y37" s="154">
        <v>39468.506000000016</v>
      </c>
      <c r="Z37" s="154">
        <v>36656.012999999941</v>
      </c>
      <c r="AA37" s="154">
        <v>39730.441999999974</v>
      </c>
      <c r="AB37" s="154">
        <v>38905.268000000018</v>
      </c>
      <c r="AC37" s="154">
        <v>37110.972999999998</v>
      </c>
      <c r="AD37" s="154">
        <v>44437.182000000023</v>
      </c>
      <c r="AE37" s="154">
        <v>35516.305999999968</v>
      </c>
      <c r="AF37" s="154">
        <v>38379.319000000003</v>
      </c>
      <c r="AG37" s="154">
        <v>36707.813999999991</v>
      </c>
      <c r="AH37" s="154">
        <v>33975.414000000019</v>
      </c>
      <c r="AI37" s="154">
        <v>33978.916999999987</v>
      </c>
      <c r="AJ37" s="119">
        <v>36406.880999999987</v>
      </c>
      <c r="AK37" s="52">
        <f t="shared" si="55"/>
        <v>7.1455014296070735E-2</v>
      </c>
      <c r="AM37" s="198">
        <f t="shared" si="39"/>
        <v>2.6609147163514684</v>
      </c>
      <c r="AN37" s="157">
        <f t="shared" si="40"/>
        <v>2.4477706740286518</v>
      </c>
      <c r="AO37" s="157">
        <f t="shared" si="41"/>
        <v>2.1417496349682335</v>
      </c>
      <c r="AP37" s="157">
        <f t="shared" si="42"/>
        <v>2.5106144445623939</v>
      </c>
      <c r="AQ37" s="157">
        <f t="shared" si="43"/>
        <v>3.1842521435822113</v>
      </c>
      <c r="AR37" s="157">
        <f t="shared" si="44"/>
        <v>3.3649454435831103</v>
      </c>
      <c r="AS37" s="157">
        <f t="shared" si="45"/>
        <v>2.7034880868546924</v>
      </c>
      <c r="AT37" s="157">
        <f t="shared" si="46"/>
        <v>2.6358170139749189</v>
      </c>
      <c r="AU37" s="157">
        <f t="shared" si="47"/>
        <v>3.1656773651131371</v>
      </c>
      <c r="AV37" s="157">
        <f t="shared" si="48"/>
        <v>3.2745226936823624</v>
      </c>
      <c r="AW37" s="157">
        <f t="shared" si="49"/>
        <v>2.8372562827357921</v>
      </c>
      <c r="AX37" s="157">
        <f t="shared" si="50"/>
        <v>3.0130879305787333</v>
      </c>
      <c r="AY37" s="157">
        <f t="shared" si="51"/>
        <v>3.0865473679962045</v>
      </c>
      <c r="AZ37" s="157">
        <f t="shared" si="52"/>
        <v>2.9345794973729062</v>
      </c>
      <c r="BA37" s="157">
        <f t="shared" si="52"/>
        <v>3.1416336682913455</v>
      </c>
      <c r="BB37" s="157">
        <f t="shared" si="56"/>
        <v>2.8760985765528826</v>
      </c>
      <c r="BC37" s="52">
        <f t="shared" si="57"/>
        <v>-8.4521341370421679E-2</v>
      </c>
      <c r="BF37" s="105"/>
    </row>
    <row r="38" spans="1:58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126334.52999999991</v>
      </c>
      <c r="P38" s="154">
        <v>138124.54999999993</v>
      </c>
      <c r="Q38" s="154"/>
      <c r="R38" s="52" t="str">
        <f t="shared" si="54"/>
        <v/>
      </c>
      <c r="T38" s="109" t="s">
        <v>82</v>
      </c>
      <c r="U38" s="19">
        <v>39727.941999999974</v>
      </c>
      <c r="V38" s="154">
        <v>40734.826999999983</v>
      </c>
      <c r="W38" s="154">
        <v>48266.111999999994</v>
      </c>
      <c r="X38" s="154">
        <v>48573.176999999916</v>
      </c>
      <c r="Y38" s="154">
        <v>47199.009999999987</v>
      </c>
      <c r="Z38" s="154">
        <v>49361.275999999947</v>
      </c>
      <c r="AA38" s="154">
        <v>45412.628000000033</v>
      </c>
      <c r="AB38" s="154">
        <v>51801.627999999968</v>
      </c>
      <c r="AC38" s="154">
        <v>54582.834000000003</v>
      </c>
      <c r="AD38" s="154">
        <v>54939.106999999975</v>
      </c>
      <c r="AE38" s="154">
        <v>39610.614999999998</v>
      </c>
      <c r="AF38" s="154">
        <v>40227.44400000004</v>
      </c>
      <c r="AG38" s="154">
        <v>41068.910000000025</v>
      </c>
      <c r="AH38" s="154">
        <v>40260.318999999967</v>
      </c>
      <c r="AI38" s="154">
        <v>44298.180000000044</v>
      </c>
      <c r="AJ38" s="119"/>
      <c r="AK38" s="52" t="str">
        <f t="shared" si="55"/>
        <v/>
      </c>
      <c r="AM38" s="198">
        <f t="shared" si="39"/>
        <v>3.2539314368583776</v>
      </c>
      <c r="AN38" s="157">
        <f t="shared" si="40"/>
        <v>3.1337083285605001</v>
      </c>
      <c r="AO38" s="157">
        <f t="shared" si="41"/>
        <v>2.2562326611474677</v>
      </c>
      <c r="AP38" s="157">
        <f t="shared" si="42"/>
        <v>3.3901116276712977</v>
      </c>
      <c r="AQ38" s="157">
        <f t="shared" si="43"/>
        <v>3.3140091652530894</v>
      </c>
      <c r="AR38" s="157">
        <f t="shared" si="44"/>
        <v>3.4292885910740196</v>
      </c>
      <c r="AS38" s="157">
        <f t="shared" si="45"/>
        <v>3.2799387414257781</v>
      </c>
      <c r="AT38" s="157">
        <f t="shared" si="46"/>
        <v>3.0212068642228891</v>
      </c>
      <c r="AU38" s="157">
        <f t="shared" si="47"/>
        <v>3.2532448061198354</v>
      </c>
      <c r="AV38" s="157">
        <f t="shared" si="48"/>
        <v>3.4008016340950329</v>
      </c>
      <c r="AW38" s="157">
        <f t="shared" si="49"/>
        <v>3.1623807399392989</v>
      </c>
      <c r="AX38" s="157">
        <f t="shared" si="50"/>
        <v>3.1617372629813776</v>
      </c>
      <c r="AY38" s="157">
        <f t="shared" si="51"/>
        <v>3.1696496791985505</v>
      </c>
      <c r="AZ38" s="157">
        <f t="shared" si="52"/>
        <v>3.1868024521878535</v>
      </c>
      <c r="BA38" s="157">
        <f t="shared" si="52"/>
        <v>3.2071185028295162</v>
      </c>
      <c r="BB38" s="157"/>
      <c r="BC38" s="52"/>
      <c r="BF38" s="105"/>
    </row>
    <row r="39" spans="1:58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54">
        <v>122992.66999999995</v>
      </c>
      <c r="Q39" s="154"/>
      <c r="R39" s="52" t="str">
        <f t="shared" si="54"/>
        <v/>
      </c>
      <c r="T39" s="109" t="s">
        <v>83</v>
      </c>
      <c r="U39" s="19">
        <v>50334.872000000032</v>
      </c>
      <c r="V39" s="154">
        <v>48986.57900000002</v>
      </c>
      <c r="W39" s="154">
        <v>51362.042000000016</v>
      </c>
      <c r="X39" s="154">
        <v>51289.855999999963</v>
      </c>
      <c r="Y39" s="154">
        <v>48284.936000000031</v>
      </c>
      <c r="Z39" s="154">
        <v>53105.856999999989</v>
      </c>
      <c r="AA39" s="154">
        <v>59549.020999999986</v>
      </c>
      <c r="AB39" s="154">
        <v>59908.970000000067</v>
      </c>
      <c r="AC39" s="154">
        <v>53697.078000000001</v>
      </c>
      <c r="AD39" s="154">
        <v>48381.740000000013</v>
      </c>
      <c r="AE39" s="154">
        <v>43825.39899999999</v>
      </c>
      <c r="AF39" s="154">
        <v>46964.612000000016</v>
      </c>
      <c r="AG39" s="154">
        <v>46669.291999999994</v>
      </c>
      <c r="AH39" s="154">
        <v>47917.589999999953</v>
      </c>
      <c r="AI39" s="154">
        <v>39793.081000000013</v>
      </c>
      <c r="AJ39" s="119"/>
      <c r="AK39" s="52" t="str">
        <f t="shared" si="55"/>
        <v/>
      </c>
      <c r="AM39" s="198">
        <f t="shared" ref="AM39:AN45" si="58">(U39/B39)*10</f>
        <v>3.2414904621629503</v>
      </c>
      <c r="AN39" s="157">
        <f t="shared" si="58"/>
        <v>2.5668080317411479</v>
      </c>
      <c r="AO39" s="157">
        <f t="shared" ref="AO39:BB41" si="59">IF(W39="","",(W39/D39)*10)</f>
        <v>3.1227660965473962</v>
      </c>
      <c r="AP39" s="157">
        <f t="shared" si="59"/>
        <v>3.2923693141074821</v>
      </c>
      <c r="AQ39" s="157">
        <f t="shared" si="59"/>
        <v>3.4202920027254784</v>
      </c>
      <c r="AR39" s="157">
        <f t="shared" si="59"/>
        <v>3.4483133730908344</v>
      </c>
      <c r="AS39" s="157">
        <f t="shared" si="59"/>
        <v>3.0834533940913951</v>
      </c>
      <c r="AT39" s="157">
        <f t="shared" si="59"/>
        <v>2.9683270442133765</v>
      </c>
      <c r="AU39" s="157">
        <f t="shared" si="59"/>
        <v>3.3181225695901304</v>
      </c>
      <c r="AV39" s="157">
        <f t="shared" si="59"/>
        <v>3.2080125021789963</v>
      </c>
      <c r="AW39" s="157">
        <f t="shared" si="59"/>
        <v>3.0872727608300847</v>
      </c>
      <c r="AX39" s="157">
        <f t="shared" si="59"/>
        <v>3.0523879633076105</v>
      </c>
      <c r="AY39" s="157">
        <f t="shared" si="59"/>
        <v>3.1715278243097793</v>
      </c>
      <c r="AZ39" s="157">
        <f t="shared" si="59"/>
        <v>3.2930088970002629</v>
      </c>
      <c r="BA39" s="157">
        <f t="shared" si="59"/>
        <v>3.2354026463528296</v>
      </c>
      <c r="BB39" s="157" t="str">
        <f t="shared" si="59"/>
        <v/>
      </c>
      <c r="BC39" s="52" t="str">
        <f t="shared" si="53"/>
        <v/>
      </c>
      <c r="BF39" s="105"/>
    </row>
    <row r="40" spans="1:58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54">
        <v>98421.509999999864</v>
      </c>
      <c r="Q40" s="154"/>
      <c r="R40" s="52" t="str">
        <f t="shared" si="54"/>
        <v/>
      </c>
      <c r="T40" s="110" t="s">
        <v>84</v>
      </c>
      <c r="U40" s="19">
        <v>35379.044000000002</v>
      </c>
      <c r="V40" s="154">
        <v>37144.067999999992</v>
      </c>
      <c r="W40" s="154">
        <v>37986.12000000001</v>
      </c>
      <c r="X40" s="154">
        <v>33420.183999999987</v>
      </c>
      <c r="Y40" s="154">
        <v>33733.983000000022</v>
      </c>
      <c r="Z40" s="154">
        <v>36039.897999999965</v>
      </c>
      <c r="AA40" s="154">
        <v>34055.992000000013</v>
      </c>
      <c r="AB40" s="154">
        <v>36034.477999999988</v>
      </c>
      <c r="AC40" s="154">
        <v>35921.741999999998</v>
      </c>
      <c r="AD40" s="154">
        <v>37043.72399999998</v>
      </c>
      <c r="AE40" s="154">
        <v>32897.341999999997</v>
      </c>
      <c r="AF40" s="154">
        <v>33474.04300000002</v>
      </c>
      <c r="AG40" s="154">
        <v>32438.861000000004</v>
      </c>
      <c r="AH40" s="154">
        <v>26829.104000000014</v>
      </c>
      <c r="AI40" s="154">
        <v>29612.303999999993</v>
      </c>
      <c r="AJ40" s="119"/>
      <c r="AK40" s="52" t="str">
        <f t="shared" si="55"/>
        <v/>
      </c>
      <c r="AM40" s="198">
        <f t="shared" si="58"/>
        <v>2.3641849315690981</v>
      </c>
      <c r="AN40" s="157">
        <f t="shared" si="58"/>
        <v>2.3331363931299971</v>
      </c>
      <c r="AO40" s="157">
        <f t="shared" si="59"/>
        <v>1.8672394304510065</v>
      </c>
      <c r="AP40" s="157">
        <f t="shared" si="59"/>
        <v>3.0775081161693092</v>
      </c>
      <c r="AQ40" s="157">
        <f t="shared" si="59"/>
        <v>3.1734234355002373</v>
      </c>
      <c r="AR40" s="157">
        <f t="shared" si="59"/>
        <v>3.0922544640903604</v>
      </c>
      <c r="AS40" s="157">
        <f t="shared" si="59"/>
        <v>2.9933333802103839</v>
      </c>
      <c r="AT40" s="157">
        <f t="shared" si="59"/>
        <v>2.4409599211403106</v>
      </c>
      <c r="AU40" s="157">
        <f t="shared" si="59"/>
        <v>3.0553693343062638</v>
      </c>
      <c r="AV40" s="157">
        <f t="shared" si="59"/>
        <v>2.9890526462560034</v>
      </c>
      <c r="AW40" s="157">
        <f t="shared" si="59"/>
        <v>3.0440906927318663</v>
      </c>
      <c r="AX40" s="157">
        <f t="shared" si="59"/>
        <v>2.8814276072156284</v>
      </c>
      <c r="AY40" s="157">
        <f t="shared" si="59"/>
        <v>2.9726921513406346</v>
      </c>
      <c r="AZ40" s="157">
        <f t="shared" si="59"/>
        <v>2.9321947483873201</v>
      </c>
      <c r="BA40" s="157">
        <f t="shared" si="59"/>
        <v>3.0087227883416983</v>
      </c>
      <c r="BB40" s="157" t="str">
        <f t="shared" si="59"/>
        <v/>
      </c>
      <c r="BC40" s="52" t="str">
        <f t="shared" si="53"/>
        <v/>
      </c>
      <c r="BF40" s="105"/>
    </row>
    <row r="41" spans="1:58" ht="20.100000000000001" customHeight="1" thickBot="1" x14ac:dyDescent="0.3">
      <c r="A41" s="35" t="str">
        <f>A19</f>
        <v>jan-set</v>
      </c>
      <c r="B41" s="167">
        <f>SUM(B29:B37)</f>
        <v>1069938.26</v>
      </c>
      <c r="C41" s="168">
        <f t="shared" ref="C41:Q41" si="60">SUM(C29:C37)</f>
        <v>1201794.81</v>
      </c>
      <c r="D41" s="168">
        <f t="shared" si="60"/>
        <v>1284837.3199999998</v>
      </c>
      <c r="E41" s="168">
        <f t="shared" si="60"/>
        <v>1230393.75</v>
      </c>
      <c r="F41" s="168">
        <f t="shared" si="60"/>
        <v>994594.52999999991</v>
      </c>
      <c r="G41" s="168">
        <f t="shared" si="60"/>
        <v>988027.48999999976</v>
      </c>
      <c r="H41" s="168">
        <f t="shared" si="60"/>
        <v>1201432.48</v>
      </c>
      <c r="I41" s="168">
        <f t="shared" si="60"/>
        <v>1157717.94</v>
      </c>
      <c r="J41" s="168">
        <f t="shared" si="60"/>
        <v>1234330.26</v>
      </c>
      <c r="K41" s="168">
        <f t="shared" si="60"/>
        <v>1131675.6299999997</v>
      </c>
      <c r="L41" s="168">
        <f t="shared" si="60"/>
        <v>1036466.9999999998</v>
      </c>
      <c r="M41" s="168">
        <f t="shared" si="60"/>
        <v>1111461.6899999997</v>
      </c>
      <c r="N41" s="168">
        <f t="shared" si="60"/>
        <v>1082764.7599999995</v>
      </c>
      <c r="O41" s="168">
        <f t="shared" si="60"/>
        <v>1049406.0499999996</v>
      </c>
      <c r="P41" s="168">
        <f t="shared" si="60"/>
        <v>1130940.0199999996</v>
      </c>
      <c r="Q41" s="169">
        <f t="shared" si="60"/>
        <v>1149781.44</v>
      </c>
      <c r="R41" s="61">
        <f t="shared" si="54"/>
        <v>1.6659963982882487E-2</v>
      </c>
      <c r="T41" s="109"/>
      <c r="U41" s="167">
        <f>SUM(U29:U37)</f>
        <v>260714.79399999994</v>
      </c>
      <c r="V41" s="168">
        <f t="shared" ref="V41:AJ41" si="61">SUM(V29:V37)</f>
        <v>264122.09800000006</v>
      </c>
      <c r="W41" s="168">
        <f t="shared" si="61"/>
        <v>268448.82</v>
      </c>
      <c r="X41" s="168">
        <f t="shared" si="61"/>
        <v>274314.83699999994</v>
      </c>
      <c r="Y41" s="168">
        <f t="shared" si="61"/>
        <v>277735.24000000005</v>
      </c>
      <c r="Z41" s="168">
        <f t="shared" si="61"/>
        <v>283380.35999999987</v>
      </c>
      <c r="AA41" s="168">
        <f t="shared" si="61"/>
        <v>292247.15999999992</v>
      </c>
      <c r="AB41" s="168">
        <f t="shared" si="61"/>
        <v>294619.37599999993</v>
      </c>
      <c r="AC41" s="168">
        <f t="shared" si="61"/>
        <v>310000.44099999999</v>
      </c>
      <c r="AD41" s="168">
        <f t="shared" si="61"/>
        <v>314565.38099999999</v>
      </c>
      <c r="AE41" s="168">
        <f t="shared" si="61"/>
        <v>277620.78599999996</v>
      </c>
      <c r="AF41" s="168">
        <f t="shared" si="61"/>
        <v>308979.79100000008</v>
      </c>
      <c r="AG41" s="168">
        <f t="shared" si="61"/>
        <v>297989.42700000014</v>
      </c>
      <c r="AH41" s="168">
        <f t="shared" si="61"/>
        <v>289404.63300000003</v>
      </c>
      <c r="AI41" s="168">
        <f t="shared" si="61"/>
        <v>292617.94400000002</v>
      </c>
      <c r="AJ41" s="169">
        <f t="shared" si="61"/>
        <v>297353.70700000005</v>
      </c>
      <c r="AK41" s="57">
        <f t="shared" si="55"/>
        <v>1.6184116856483809E-2</v>
      </c>
      <c r="AM41" s="199">
        <f t="shared" si="58"/>
        <v>2.4367274612649141</v>
      </c>
      <c r="AN41" s="173">
        <f t="shared" si="58"/>
        <v>2.1977303929278911</v>
      </c>
      <c r="AO41" s="173">
        <f t="shared" si="59"/>
        <v>2.0893603868853998</v>
      </c>
      <c r="AP41" s="173">
        <f t="shared" si="59"/>
        <v>2.2294882187104732</v>
      </c>
      <c r="AQ41" s="173">
        <f t="shared" si="59"/>
        <v>2.7924468878790245</v>
      </c>
      <c r="AR41" s="173">
        <f t="shared" si="59"/>
        <v>2.868142464335683</v>
      </c>
      <c r="AS41" s="173">
        <f t="shared" si="59"/>
        <v>2.4324892564915501</v>
      </c>
      <c r="AT41" s="173">
        <f t="shared" si="59"/>
        <v>2.5448286307112071</v>
      </c>
      <c r="AU41" s="173">
        <f t="shared" si="59"/>
        <v>2.511487006727033</v>
      </c>
      <c r="AV41" s="173">
        <f t="shared" si="59"/>
        <v>2.7796426172047206</v>
      </c>
      <c r="AW41" s="173">
        <f t="shared" si="59"/>
        <v>2.6785299097800515</v>
      </c>
      <c r="AX41" s="173">
        <f t="shared" si="59"/>
        <v>2.7799409892391358</v>
      </c>
      <c r="AY41" s="173">
        <f t="shared" si="59"/>
        <v>2.7521160459636707</v>
      </c>
      <c r="AZ41" s="173">
        <f t="shared" si="59"/>
        <v>2.757794592474478</v>
      </c>
      <c r="BA41" s="173">
        <f t="shared" si="59"/>
        <v>2.5873869420590507</v>
      </c>
      <c r="BB41" s="173">
        <f t="shared" si="59"/>
        <v>2.5861759170508098</v>
      </c>
      <c r="BC41" s="61">
        <f t="shared" si="53"/>
        <v>-4.6804943959296137E-4</v>
      </c>
      <c r="BF41" s="105"/>
    </row>
    <row r="42" spans="1:58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N42" si="62">SUM(E29:E31)</f>
        <v>397992.19999999995</v>
      </c>
      <c r="F42" s="154">
        <f t="shared" si="62"/>
        <v>320914.02999999997</v>
      </c>
      <c r="G42" s="154">
        <f t="shared" si="62"/>
        <v>319240.09999999998</v>
      </c>
      <c r="H42" s="154">
        <f t="shared" si="62"/>
        <v>375788.15999999986</v>
      </c>
      <c r="I42" s="154">
        <f t="shared" si="62"/>
        <v>329821.17</v>
      </c>
      <c r="J42" s="154">
        <f t="shared" si="62"/>
        <v>409296.98</v>
      </c>
      <c r="K42" s="154">
        <f t="shared" si="62"/>
        <v>362582.60999999987</v>
      </c>
      <c r="L42" s="154">
        <f t="shared" si="62"/>
        <v>323969.94999999995</v>
      </c>
      <c r="M42" s="154">
        <f t="shared" si="62"/>
        <v>371518.00999999989</v>
      </c>
      <c r="N42" s="154">
        <f t="shared" si="62"/>
        <v>343792.48999999976</v>
      </c>
      <c r="O42" s="154">
        <f t="shared" ref="O42" si="63">SUM(O29:O31)</f>
        <v>334600.13999999996</v>
      </c>
      <c r="P42" s="154">
        <f>IF(P31="","",SUM(P29:P31))</f>
        <v>351994.39999999979</v>
      </c>
      <c r="Q42" s="154">
        <f>IF(Q31="","",SUM(Q29:Q31))</f>
        <v>382961.8</v>
      </c>
      <c r="R42" s="61">
        <f t="shared" si="54"/>
        <v>8.7976967815397683E-2</v>
      </c>
      <c r="T42" s="108" t="s">
        <v>85</v>
      </c>
      <c r="U42" s="19">
        <f>SUM(U29:U31)</f>
        <v>82216.569999999963</v>
      </c>
      <c r="V42" s="154">
        <f>SUM(V29:V31)</f>
        <v>78766.856</v>
      </c>
      <c r="W42" s="154">
        <f>SUM(W29:W31)</f>
        <v>86315.356999999989</v>
      </c>
      <c r="X42" s="154">
        <f t="shared" ref="X42:AH42" si="64">SUM(X29:X31)</f>
        <v>84446.709999999992</v>
      </c>
      <c r="Y42" s="154">
        <f t="shared" si="64"/>
        <v>88812.746000000028</v>
      </c>
      <c r="Z42" s="154">
        <f t="shared" si="64"/>
        <v>88470.203999999969</v>
      </c>
      <c r="AA42" s="154">
        <f t="shared" si="64"/>
        <v>91011.791000000027</v>
      </c>
      <c r="AB42" s="154">
        <f t="shared" si="64"/>
        <v>89366.013999999952</v>
      </c>
      <c r="AC42" s="154">
        <f t="shared" si="64"/>
        <v>99643.168000000005</v>
      </c>
      <c r="AD42" s="154">
        <f t="shared" si="64"/>
        <v>99340.117999999988</v>
      </c>
      <c r="AE42" s="154">
        <f t="shared" si="64"/>
        <v>86053.720000000016</v>
      </c>
      <c r="AF42" s="154">
        <f t="shared" si="64"/>
        <v>101509.05600000001</v>
      </c>
      <c r="AG42" s="154">
        <f t="shared" si="64"/>
        <v>96896.077000000048</v>
      </c>
      <c r="AH42" s="154">
        <f t="shared" si="64"/>
        <v>93756.756999999998</v>
      </c>
      <c r="AI42" s="154">
        <f t="shared" ref="AI42" si="65">SUM(AI29:AI31)</f>
        <v>95196.732000000047</v>
      </c>
      <c r="AJ42" s="154">
        <f>IF(AJ31="","",SUM(AJ29:AJ31))</f>
        <v>96899.611999999994</v>
      </c>
      <c r="AK42" s="52">
        <f t="shared" si="55"/>
        <v>1.788800901274579E-2</v>
      </c>
      <c r="AM42" s="197">
        <f t="shared" si="58"/>
        <v>2.4364590200545351</v>
      </c>
      <c r="AN42" s="156">
        <f t="shared" si="58"/>
        <v>2.3667894900255999</v>
      </c>
      <c r="AO42" s="156">
        <f t="shared" ref="AO42:BB44" si="66">(W42/D42)*10</f>
        <v>1.9850252923809542</v>
      </c>
      <c r="AP42" s="156">
        <f t="shared" si="66"/>
        <v>2.1218182165379122</v>
      </c>
      <c r="AQ42" s="156">
        <f t="shared" si="66"/>
        <v>2.7674934000236773</v>
      </c>
      <c r="AR42" s="156">
        <f t="shared" si="66"/>
        <v>2.7712747865947911</v>
      </c>
      <c r="AS42" s="156">
        <f t="shared" si="66"/>
        <v>2.4218908599994227</v>
      </c>
      <c r="AT42" s="156">
        <f t="shared" si="66"/>
        <v>2.7095293488892769</v>
      </c>
      <c r="AU42" s="156">
        <f t="shared" si="66"/>
        <v>2.4344955587016552</v>
      </c>
      <c r="AV42" s="156">
        <f t="shared" si="66"/>
        <v>2.7397926778672597</v>
      </c>
      <c r="AW42" s="156">
        <f t="shared" si="66"/>
        <v>2.6562253690504329</v>
      </c>
      <c r="AX42" s="156">
        <f t="shared" si="66"/>
        <v>2.7322782009948869</v>
      </c>
      <c r="AY42" s="156">
        <f t="shared" si="66"/>
        <v>2.8184465867768118</v>
      </c>
      <c r="AZ42" s="156">
        <f t="shared" si="66"/>
        <v>2.8020537289673579</v>
      </c>
      <c r="BA42" s="156">
        <f t="shared" si="66"/>
        <v>2.7044956397033619</v>
      </c>
      <c r="BB42" s="156">
        <f t="shared" si="66"/>
        <v>2.5302683453023249</v>
      </c>
      <c r="BC42" s="61">
        <f t="shared" si="53"/>
        <v>-6.4421362653831762E-2</v>
      </c>
      <c r="BF42" s="105"/>
    </row>
    <row r="43" spans="1:58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N43" si="67">SUM(E32:E34)</f>
        <v>452362.07000000007</v>
      </c>
      <c r="F43" s="154">
        <f t="shared" si="67"/>
        <v>346745.78999999992</v>
      </c>
      <c r="G43" s="154">
        <f t="shared" si="67"/>
        <v>356512.32999999996</v>
      </c>
      <c r="H43" s="154">
        <f t="shared" si="67"/>
        <v>427716.65999999992</v>
      </c>
      <c r="I43" s="154">
        <f t="shared" si="67"/>
        <v>426590.23</v>
      </c>
      <c r="J43" s="154">
        <f t="shared" si="67"/>
        <v>454858.03</v>
      </c>
      <c r="K43" s="154">
        <f t="shared" si="67"/>
        <v>390784.71999999991</v>
      </c>
      <c r="L43" s="154">
        <f t="shared" si="67"/>
        <v>348578.50999999989</v>
      </c>
      <c r="M43" s="154">
        <f t="shared" si="67"/>
        <v>402799.82999999984</v>
      </c>
      <c r="N43" s="154">
        <f t="shared" si="67"/>
        <v>382135.83999999968</v>
      </c>
      <c r="O43" s="154">
        <f t="shared" ref="O43" si="68">SUM(O32:O34)</f>
        <v>373424.61999999994</v>
      </c>
      <c r="P43" s="154">
        <f>IF(P34="","",SUM(P32:P34))</f>
        <v>436639.19000000006</v>
      </c>
      <c r="Q43" s="154">
        <f>IF(Q34="","",SUM(Q32:Q34))</f>
        <v>429265.33000000007</v>
      </c>
      <c r="R43" s="52">
        <f t="shared" si="54"/>
        <v>-1.6887764930124539E-2</v>
      </c>
      <c r="T43" s="109" t="s">
        <v>86</v>
      </c>
      <c r="U43" s="19">
        <f>SUM(U32:U34)</f>
        <v>86998.260999999969</v>
      </c>
      <c r="V43" s="154">
        <f>SUM(V32:V34)</f>
        <v>91054.148000000016</v>
      </c>
      <c r="W43" s="154">
        <f>SUM(W32:W34)</f>
        <v>86989.97</v>
      </c>
      <c r="X43" s="154">
        <f t="shared" ref="X43:AG43" si="69">SUM(X32:X34)</f>
        <v>94857.412999999986</v>
      </c>
      <c r="Y43" s="154">
        <f t="shared" si="69"/>
        <v>91989.164000000033</v>
      </c>
      <c r="Z43" s="154">
        <f t="shared" si="69"/>
        <v>97881.056000000011</v>
      </c>
      <c r="AA43" s="154">
        <f t="shared" si="69"/>
        <v>97771.116999999969</v>
      </c>
      <c r="AB43" s="154">
        <f t="shared" si="69"/>
        <v>103996.73799999995</v>
      </c>
      <c r="AC43" s="154">
        <f t="shared" si="69"/>
        <v>107258.03199999998</v>
      </c>
      <c r="AD43" s="154">
        <f t="shared" si="69"/>
        <v>100592.079</v>
      </c>
      <c r="AE43" s="154">
        <f t="shared" si="69"/>
        <v>90380.885999999999</v>
      </c>
      <c r="AF43" s="154">
        <f t="shared" si="69"/>
        <v>108425.69100000005</v>
      </c>
      <c r="AG43" s="154">
        <f t="shared" si="69"/>
        <v>101593.97400000006</v>
      </c>
      <c r="AH43" s="154">
        <f t="shared" ref="AH43" si="70">SUM(AH32:AH34)</f>
        <v>100442.45000000004</v>
      </c>
      <c r="AI43" s="154">
        <f t="shared" ref="AI43" si="71">SUM(AI32:AI34)</f>
        <v>104216.242</v>
      </c>
      <c r="AJ43" s="154">
        <f>IF(AJ34="","",SUM(AJ32:AJ34))</f>
        <v>106643.68100000004</v>
      </c>
      <c r="AK43" s="52">
        <f t="shared" si="55"/>
        <v>2.3292329040228127E-2</v>
      </c>
      <c r="AM43" s="198">
        <f t="shared" si="58"/>
        <v>2.2750732862824821</v>
      </c>
      <c r="AN43" s="157">
        <f t="shared" si="58"/>
        <v>1.9521934010893327</v>
      </c>
      <c r="AO43" s="157">
        <f t="shared" si="66"/>
        <v>2.0898434558003469</v>
      </c>
      <c r="AP43" s="157">
        <f t="shared" si="66"/>
        <v>2.0969356029341712</v>
      </c>
      <c r="AQ43" s="157">
        <f t="shared" si="66"/>
        <v>2.6529280715996597</v>
      </c>
      <c r="AR43" s="157">
        <f t="shared" si="66"/>
        <v>2.7455167118623924</v>
      </c>
      <c r="AS43" s="157">
        <f t="shared" si="66"/>
        <v>2.2858851698692302</v>
      </c>
      <c r="AT43" s="157">
        <f t="shared" si="66"/>
        <v>2.4378602857360319</v>
      </c>
      <c r="AU43" s="157">
        <f t="shared" si="66"/>
        <v>2.3580551496474618</v>
      </c>
      <c r="AV43" s="157">
        <f t="shared" si="66"/>
        <v>2.5741047142273121</v>
      </c>
      <c r="AW43" s="157">
        <f t="shared" si="66"/>
        <v>2.5928415954270969</v>
      </c>
      <c r="AX43" s="157">
        <f t="shared" si="66"/>
        <v>2.6918008133220934</v>
      </c>
      <c r="AY43" s="157">
        <f t="shared" si="66"/>
        <v>2.6585827176011585</v>
      </c>
      <c r="AZ43" s="157">
        <f t="shared" si="66"/>
        <v>2.6897650722654562</v>
      </c>
      <c r="BA43" s="157">
        <f t="shared" si="66"/>
        <v>2.3867816812320486</v>
      </c>
      <c r="BB43" s="157">
        <f t="shared" ref="BB43:BB44" si="72">(AJ43/Q43)*10</f>
        <v>2.4843301694082776</v>
      </c>
      <c r="BC43" s="52">
        <f t="shared" ref="BC43:BC44" si="73">IF(BB43="","",(BB43-BA43)/BA43)</f>
        <v>4.0870302023549451E-2</v>
      </c>
      <c r="BF43" s="105"/>
    </row>
    <row r="44" spans="1:58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N44" si="74">SUM(E35:E37)</f>
        <v>380039.47999999986</v>
      </c>
      <c r="F44" s="154">
        <f t="shared" si="74"/>
        <v>326934.71000000002</v>
      </c>
      <c r="G44" s="154">
        <f t="shared" si="74"/>
        <v>312275.05999999988</v>
      </c>
      <c r="H44" s="154">
        <f t="shared" si="74"/>
        <v>397927.66000000009</v>
      </c>
      <c r="I44" s="154">
        <f t="shared" si="74"/>
        <v>401306.53999999992</v>
      </c>
      <c r="J44" s="154">
        <f t="shared" si="74"/>
        <v>370175.25</v>
      </c>
      <c r="K44" s="154">
        <f t="shared" si="74"/>
        <v>378308.29999999981</v>
      </c>
      <c r="L44" s="154">
        <f t="shared" si="74"/>
        <v>363918.54</v>
      </c>
      <c r="M44" s="154">
        <f t="shared" si="74"/>
        <v>337143.84999999986</v>
      </c>
      <c r="N44" s="154">
        <f t="shared" si="74"/>
        <v>356836.42999999993</v>
      </c>
      <c r="O44" s="154">
        <f t="shared" ref="O44" si="75">SUM(O35:O37)</f>
        <v>341381.28999999969</v>
      </c>
      <c r="P44" s="154">
        <f>IF(P37="","",SUM(P35:P37))</f>
        <v>342306.42999999976</v>
      </c>
      <c r="Q44" s="154">
        <f>IF(Q37="","",SUM(Q35:Q37))</f>
        <v>337554.30999999988</v>
      </c>
      <c r="R44" s="52">
        <f t="shared" si="54"/>
        <v>-1.3882648947026448E-2</v>
      </c>
      <c r="T44" s="109" t="s">
        <v>87</v>
      </c>
      <c r="U44" s="19">
        <f>SUM(U35:U37)</f>
        <v>91499.962999999989</v>
      </c>
      <c r="V44" s="154">
        <f>SUM(V35:V37)</f>
        <v>94301.094000000012</v>
      </c>
      <c r="W44" s="154">
        <f>SUM(W35:W37)</f>
        <v>95143.493000000002</v>
      </c>
      <c r="X44" s="154">
        <f t="shared" ref="X44:AG44" si="76">SUM(X35:X37)</f>
        <v>95010.713999999993</v>
      </c>
      <c r="Y44" s="154">
        <f t="shared" si="76"/>
        <v>96933.330000000016</v>
      </c>
      <c r="Z44" s="154">
        <f t="shared" si="76"/>
        <v>97029.099999999919</v>
      </c>
      <c r="AA44" s="154">
        <f t="shared" si="76"/>
        <v>103464.25199999993</v>
      </c>
      <c r="AB44" s="154">
        <f t="shared" si="76"/>
        <v>101256.62400000007</v>
      </c>
      <c r="AC44" s="154">
        <f t="shared" si="76"/>
        <v>103099.24100000001</v>
      </c>
      <c r="AD44" s="154">
        <f t="shared" si="76"/>
        <v>114633.18400000001</v>
      </c>
      <c r="AE44" s="154">
        <f t="shared" si="76"/>
        <v>101186.17999999993</v>
      </c>
      <c r="AF44" s="154">
        <f t="shared" si="76"/>
        <v>99045.043999999994</v>
      </c>
      <c r="AG44" s="154">
        <f t="shared" si="76"/>
        <v>99499.376000000018</v>
      </c>
      <c r="AH44" s="154">
        <f t="shared" ref="AH44" si="77">SUM(AH35:AH37)</f>
        <v>95205.426000000007</v>
      </c>
      <c r="AI44" s="154">
        <f t="shared" ref="AI44" si="78">SUM(AI35:AI37)</f>
        <v>93204.97</v>
      </c>
      <c r="AJ44" s="154">
        <f>IF(AJ35="","",SUM(AJ33:AJ35))</f>
        <v>105111.23500000004</v>
      </c>
      <c r="AK44" s="52">
        <f t="shared" ref="AK44" si="79">IF(AJ44="","",(AJ44-AI44)/AI44)</f>
        <v>0.12774281242727767</v>
      </c>
      <c r="AM44" s="198">
        <f t="shared" si="58"/>
        <v>2.613554504687233</v>
      </c>
      <c r="AN44" s="157">
        <f t="shared" si="58"/>
        <v>2.3424497621770386</v>
      </c>
      <c r="AO44" s="157">
        <f t="shared" si="66"/>
        <v>2.1934914163029777</v>
      </c>
      <c r="AP44" s="157">
        <f t="shared" si="66"/>
        <v>2.5000222082189993</v>
      </c>
      <c r="AQ44" s="157">
        <f t="shared" si="66"/>
        <v>2.9649140037776966</v>
      </c>
      <c r="AR44" s="157">
        <f t="shared" si="66"/>
        <v>3.1071677642140223</v>
      </c>
      <c r="AS44" s="157">
        <f t="shared" si="66"/>
        <v>2.6000769084511473</v>
      </c>
      <c r="AT44" s="157">
        <f t="shared" si="66"/>
        <v>2.5231740305054604</v>
      </c>
      <c r="AU44" s="157">
        <f t="shared" si="66"/>
        <v>2.7851467919586739</v>
      </c>
      <c r="AV44" s="157">
        <f t="shared" si="66"/>
        <v>3.0301524973150222</v>
      </c>
      <c r="AW44" s="157">
        <f t="shared" si="66"/>
        <v>2.780462352921067</v>
      </c>
      <c r="AX44" s="157">
        <f t="shared" si="66"/>
        <v>2.9377680773355359</v>
      </c>
      <c r="AY44" s="157">
        <f t="shared" si="66"/>
        <v>2.7883749425472066</v>
      </c>
      <c r="AZ44" s="157">
        <f t="shared" si="66"/>
        <v>2.7888296397263042</v>
      </c>
      <c r="BA44" s="157">
        <f t="shared" si="66"/>
        <v>2.7228518611233818</v>
      </c>
      <c r="BB44" s="157">
        <f t="shared" si="72"/>
        <v>3.1139058778422966</v>
      </c>
      <c r="BC44" s="52">
        <f t="shared" si="73"/>
        <v>0.14361927738425528</v>
      </c>
      <c r="BF44" s="105"/>
    </row>
    <row r="45" spans="1:58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N45" si="80">IF(E40="","",SUM(E38:E40))</f>
        <v>407657.96999999974</v>
      </c>
      <c r="F45" s="155">
        <f t="shared" si="80"/>
        <v>389896.20999999979</v>
      </c>
      <c r="G45" s="155">
        <f t="shared" si="80"/>
        <v>414494.53</v>
      </c>
      <c r="H45" s="155">
        <f t="shared" si="80"/>
        <v>445352.96000000014</v>
      </c>
      <c r="I45" s="155">
        <f t="shared" si="80"/>
        <v>520911.64999999973</v>
      </c>
      <c r="J45" s="155">
        <f t="shared" si="80"/>
        <v>447178.6</v>
      </c>
      <c r="K45" s="155">
        <f t="shared" si="80"/>
        <v>436294.14999999967</v>
      </c>
      <c r="L45" s="155">
        <f t="shared" si="80"/>
        <v>375280.25999999972</v>
      </c>
      <c r="M45" s="155">
        <f t="shared" si="80"/>
        <v>397265.69</v>
      </c>
      <c r="N45" s="155">
        <f t="shared" si="80"/>
        <v>385842.90000000014</v>
      </c>
      <c r="O45" s="155">
        <f t="shared" ref="O45" si="81">IF(O40="","",SUM(O38:O40))</f>
        <v>363345.98999999987</v>
      </c>
      <c r="P45" s="155">
        <f>IF(P40="","",SUM(P38:P40))</f>
        <v>359538.72999999975</v>
      </c>
      <c r="Q45" s="155" t="str">
        <f>IF(Q40="","",SUM(Q38:Q40))</f>
        <v/>
      </c>
      <c r="R45" s="55" t="str">
        <f t="shared" si="54"/>
        <v/>
      </c>
      <c r="T45" s="110" t="s">
        <v>88</v>
      </c>
      <c r="U45" s="21">
        <f>SUM(U38:U40)</f>
        <v>125441.85800000001</v>
      </c>
      <c r="V45" s="155">
        <f>SUM(V38:V40)</f>
        <v>126865.47399999999</v>
      </c>
      <c r="W45" s="155">
        <f>IF(W40="","",SUM(W38:W40))</f>
        <v>137614.27400000003</v>
      </c>
      <c r="X45" s="155">
        <f t="shared" ref="X45:AG45" si="82">IF(X40="","",SUM(X38:X40))</f>
        <v>133283.21699999986</v>
      </c>
      <c r="Y45" s="155">
        <f t="shared" si="82"/>
        <v>129217.92900000005</v>
      </c>
      <c r="Z45" s="155">
        <f t="shared" si="82"/>
        <v>138507.0309999999</v>
      </c>
      <c r="AA45" s="155">
        <f t="shared" si="82"/>
        <v>139017.64100000003</v>
      </c>
      <c r="AB45" s="155">
        <f t="shared" si="82"/>
        <v>147745.076</v>
      </c>
      <c r="AC45" s="155">
        <f t="shared" si="82"/>
        <v>144201.65400000001</v>
      </c>
      <c r="AD45" s="155">
        <f t="shared" si="82"/>
        <v>140364.57099999997</v>
      </c>
      <c r="AE45" s="155">
        <f t="shared" si="82"/>
        <v>116333.356</v>
      </c>
      <c r="AF45" s="155">
        <f t="shared" si="82"/>
        <v>120666.09900000007</v>
      </c>
      <c r="AG45" s="155">
        <f t="shared" si="82"/>
        <v>120177.06300000002</v>
      </c>
      <c r="AH45" s="155">
        <f t="shared" ref="AH45" si="83">IF(AH40="","",SUM(AH38:AH40))</f>
        <v>115007.01299999995</v>
      </c>
      <c r="AI45" s="155">
        <f t="shared" ref="AI45" si="84">IF(AI40="","",SUM(AI38:AI40))</f>
        <v>113703.56500000005</v>
      </c>
      <c r="AJ45" s="155"/>
      <c r="AK45" s="55" t="str">
        <f t="shared" si="55"/>
        <v/>
      </c>
      <c r="AM45" s="200">
        <f t="shared" si="58"/>
        <v>2.9376034082439215</v>
      </c>
      <c r="AN45" s="158">
        <f t="shared" si="58"/>
        <v>2.642822586054681</v>
      </c>
      <c r="AO45" s="158">
        <f t="shared" ref="AO45:BB45" si="85">IF(W40="","",(W45/D45)*10)</f>
        <v>2.3651800960558829</v>
      </c>
      <c r="AP45" s="158">
        <f t="shared" si="85"/>
        <v>3.2694863539648189</v>
      </c>
      <c r="AQ45" s="158">
        <f t="shared" si="85"/>
        <v>3.3141622228130947</v>
      </c>
      <c r="AR45" s="158">
        <f t="shared" si="85"/>
        <v>3.3415888745262787</v>
      </c>
      <c r="AS45" s="158">
        <f t="shared" si="85"/>
        <v>3.1215160442629593</v>
      </c>
      <c r="AT45" s="158">
        <f t="shared" si="85"/>
        <v>2.8362789736032989</v>
      </c>
      <c r="AU45" s="158">
        <f t="shared" si="85"/>
        <v>3.2246993483140747</v>
      </c>
      <c r="AV45" s="158">
        <f t="shared" si="85"/>
        <v>3.2172003910664415</v>
      </c>
      <c r="AW45" s="158">
        <f t="shared" si="85"/>
        <v>3.0999060808580792</v>
      </c>
      <c r="AX45" s="158">
        <f t="shared" si="85"/>
        <v>3.0374155643795984</v>
      </c>
      <c r="AY45" s="158">
        <f t="shared" si="85"/>
        <v>3.1146630662375796</v>
      </c>
      <c r="AZ45" s="158">
        <f t="shared" si="85"/>
        <v>3.1652203730114099</v>
      </c>
      <c r="BA45" s="158">
        <f t="shared" si="85"/>
        <v>3.162484470031925</v>
      </c>
      <c r="BB45" s="158" t="str">
        <f t="shared" si="85"/>
        <v/>
      </c>
      <c r="BC45" s="55" t="str">
        <f>IF(BB45="","",(BB45-BA45)/BA45)</f>
        <v/>
      </c>
      <c r="BF45" s="105"/>
    </row>
    <row r="46" spans="1:58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F46" s="105"/>
    </row>
    <row r="47" spans="1:58" ht="15.75" thickBot="1" x14ac:dyDescent="0.3">
      <c r="R47" s="107" t="s">
        <v>1</v>
      </c>
      <c r="AK47" s="289">
        <v>1000</v>
      </c>
      <c r="BC47" s="289" t="s">
        <v>47</v>
      </c>
      <c r="BF47" s="105"/>
    </row>
    <row r="48" spans="1:58" ht="20.100000000000001" customHeight="1" x14ac:dyDescent="0.25">
      <c r="A48" s="350" t="s">
        <v>15</v>
      </c>
      <c r="B48" s="352" t="s">
        <v>72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8" t="s">
        <v>149</v>
      </c>
      <c r="T48" s="353" t="s">
        <v>3</v>
      </c>
      <c r="U48" s="345" t="s">
        <v>72</v>
      </c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7"/>
      <c r="AK48" s="348" t="s">
        <v>149</v>
      </c>
      <c r="AM48" s="345" t="s">
        <v>72</v>
      </c>
      <c r="AN48" s="346"/>
      <c r="AO48" s="346"/>
      <c r="AP48" s="346"/>
      <c r="AQ48" s="346"/>
      <c r="AR48" s="346"/>
      <c r="AS48" s="346"/>
      <c r="AT48" s="346"/>
      <c r="AU48" s="346"/>
      <c r="AV48" s="346"/>
      <c r="AW48" s="346"/>
      <c r="AX48" s="346"/>
      <c r="AY48" s="346"/>
      <c r="AZ48" s="346"/>
      <c r="BA48" s="346"/>
      <c r="BB48" s="347"/>
      <c r="BC48" s="348" t="str">
        <f>AK48</f>
        <v>D       2025/2024</v>
      </c>
      <c r="BF48" s="105"/>
    </row>
    <row r="49" spans="1:58" ht="20.100000000000001" customHeight="1" thickBot="1" x14ac:dyDescent="0.3">
      <c r="A49" s="351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265">
        <v>2024</v>
      </c>
      <c r="Q49" s="265">
        <v>2025</v>
      </c>
      <c r="R49" s="349"/>
      <c r="T49" s="354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49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2017</v>
      </c>
      <c r="AT49" s="135">
        <v>2017</v>
      </c>
      <c r="AU49" s="13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35">
        <v>2023</v>
      </c>
      <c r="BA49" s="135">
        <v>2024</v>
      </c>
      <c r="BB49" s="133">
        <v>2025</v>
      </c>
      <c r="BC49" s="349"/>
      <c r="BF49" s="105"/>
    </row>
    <row r="50" spans="1:58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0"/>
      <c r="R50" s="292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2"/>
      <c r="BF50" s="105"/>
    </row>
    <row r="51" spans="1:58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136111.58999999997</v>
      </c>
      <c r="P51" s="204">
        <v>121578.56999999998</v>
      </c>
      <c r="Q51" s="204">
        <v>135833.84000000003</v>
      </c>
      <c r="R51" s="61">
        <f>IF(Q51="","",(Q51-P51)/P51)</f>
        <v>0.11725150246462061</v>
      </c>
      <c r="T51" s="109" t="s">
        <v>73</v>
      </c>
      <c r="U51" s="115">
        <v>14178.058999999999</v>
      </c>
      <c r="V51" s="153">
        <v>16344.844999999999</v>
      </c>
      <c r="W51" s="153">
        <v>18481.169000000002</v>
      </c>
      <c r="X51" s="153">
        <v>20000.632999999987</v>
      </c>
      <c r="Y51" s="153">
        <v>18045.733999999989</v>
      </c>
      <c r="Z51" s="153">
        <v>19063.57499999999</v>
      </c>
      <c r="AA51" s="153">
        <v>17884.870999999992</v>
      </c>
      <c r="AB51" s="153">
        <v>22256.164000000001</v>
      </c>
      <c r="AC51" s="153">
        <v>22751.996999999999</v>
      </c>
      <c r="AD51" s="153">
        <v>25859.545000000013</v>
      </c>
      <c r="AE51" s="153">
        <v>35304.031000000017</v>
      </c>
      <c r="AF51" s="153">
        <v>29875.058000000012</v>
      </c>
      <c r="AG51" s="153">
        <v>35625.286000000015</v>
      </c>
      <c r="AH51" s="153">
        <v>34919.174000000006</v>
      </c>
      <c r="AI51" s="153">
        <v>37175.217999999979</v>
      </c>
      <c r="AJ51" s="112">
        <v>37655.859999999957</v>
      </c>
      <c r="AK51" s="61">
        <f>(AJ51-AI51)/AI51</f>
        <v>1.2929097012961115E-2</v>
      </c>
      <c r="AM51" s="197">
        <f t="shared" ref="AM51:AM60" si="86">(U51/B51)*10</f>
        <v>1.8403950095881081</v>
      </c>
      <c r="AN51" s="156">
        <f t="shared" ref="AN51:AN60" si="87">(V51/C51)*10</f>
        <v>2.1615227579625658</v>
      </c>
      <c r="AO51" s="156">
        <f t="shared" ref="AO51:AO60" si="88">(W51/D51)*10</f>
        <v>1.6233752122420044</v>
      </c>
      <c r="AP51" s="156">
        <f t="shared" ref="AP51:AP60" si="89">(X51/E51)*10</f>
        <v>2.1365698136809841</v>
      </c>
      <c r="AQ51" s="156">
        <f t="shared" ref="AQ51:AQ60" si="90">(Y51/F51)*10</f>
        <v>1.9118665881821473</v>
      </c>
      <c r="AR51" s="156">
        <f t="shared" ref="AR51:AR60" si="91">(Z51/G51)*10</f>
        <v>2.084887683249244</v>
      </c>
      <c r="AS51" s="156">
        <f t="shared" ref="AS51:AS60" si="92">(AA51/H51)*10</f>
        <v>2.5496644283820684</v>
      </c>
      <c r="AT51" s="156">
        <f t="shared" ref="AT51:AT60" si="93">(AB51/I51)*10</f>
        <v>2.3022728777371348</v>
      </c>
      <c r="AU51" s="156">
        <f t="shared" ref="AU51:AU60" si="94">(AC51/J51)*10</f>
        <v>2.6245023255663726</v>
      </c>
      <c r="AV51" s="156">
        <f t="shared" ref="AV51:AV60" si="95">(AD51/K51)*10</f>
        <v>2.5168305052232003</v>
      </c>
      <c r="AW51" s="156">
        <f t="shared" ref="AW51:AW60" si="96">(AE51/L51)*10</f>
        <v>2.5770024051709339</v>
      </c>
      <c r="AX51" s="156">
        <f t="shared" ref="AX51:AX60" si="97">(AF51/M51)*10</f>
        <v>2.4558880613738214</v>
      </c>
      <c r="AY51" s="156">
        <f t="shared" ref="AY51:AY60" si="98">(AG51/N51)*10</f>
        <v>2.7736362714125979</v>
      </c>
      <c r="AZ51" s="156">
        <f t="shared" ref="AZ51:AZ60" si="99">(AH51/O51)*10</f>
        <v>2.5654813083882138</v>
      </c>
      <c r="BA51" s="156">
        <f t="shared" ref="BA51:BA60" si="100">(AI51/P51)*10</f>
        <v>3.057711404238427</v>
      </c>
      <c r="BB51" s="156">
        <f t="shared" ref="BB51:BB55" si="101">(AJ51/Q51)*10</f>
        <v>2.7722002116703726</v>
      </c>
      <c r="BC51" s="61">
        <f t="shared" ref="BC51:BC67" si="102">IF(BB51="","",(BB51-BA51)/BA51)</f>
        <v>-9.3374146484947851E-2</v>
      </c>
      <c r="BF51" s="105"/>
    </row>
    <row r="52" spans="1:58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126774.69999999985</v>
      </c>
      <c r="P52" s="202">
        <v>142487.46999999988</v>
      </c>
      <c r="Q52" s="202">
        <v>155655.73000000004</v>
      </c>
      <c r="R52" s="52">
        <f t="shared" ref="R52:R67" si="103">IF(Q52="","",(Q52-P52)/P52)</f>
        <v>9.2416968313074582E-2</v>
      </c>
      <c r="T52" s="109" t="s">
        <v>74</v>
      </c>
      <c r="U52" s="117">
        <v>14439.179</v>
      </c>
      <c r="V52" s="154">
        <v>17444.693999999992</v>
      </c>
      <c r="W52" s="154">
        <v>20090.994000000017</v>
      </c>
      <c r="X52" s="154">
        <v>22514.599000000009</v>
      </c>
      <c r="Y52" s="154">
        <v>22065.344000000008</v>
      </c>
      <c r="Z52" s="154">
        <v>19101.218999999997</v>
      </c>
      <c r="AA52" s="154">
        <v>19254.929999999989</v>
      </c>
      <c r="AB52" s="154">
        <v>22517.317999999988</v>
      </c>
      <c r="AC52" s="154">
        <v>25713.953000000001</v>
      </c>
      <c r="AD52" s="154">
        <v>28323.108</v>
      </c>
      <c r="AE52" s="154">
        <v>28077.08600000001</v>
      </c>
      <c r="AF52" s="154">
        <v>31587.514000000025</v>
      </c>
      <c r="AG52" s="154">
        <v>37504.744000000028</v>
      </c>
      <c r="AH52" s="154">
        <v>37660.41700000003</v>
      </c>
      <c r="AI52" s="154">
        <v>40377.024000000041</v>
      </c>
      <c r="AJ52" s="119">
        <v>42767.302000000011</v>
      </c>
      <c r="AK52" s="52">
        <f>IF(AJ52="","",(AJ52-AI52)/AI52)</f>
        <v>5.9198964242633802E-2</v>
      </c>
      <c r="AM52" s="198">
        <f t="shared" si="86"/>
        <v>1.9828769390109828</v>
      </c>
      <c r="AN52" s="157">
        <f t="shared" si="87"/>
        <v>1.9988227993313985</v>
      </c>
      <c r="AO52" s="157">
        <f t="shared" si="88"/>
        <v>1.9749874173279136</v>
      </c>
      <c r="AP52" s="157">
        <f t="shared" si="89"/>
        <v>2.0345965286625685</v>
      </c>
      <c r="AQ52" s="157">
        <f t="shared" si="90"/>
        <v>2.0060953800975545</v>
      </c>
      <c r="AR52" s="157">
        <f t="shared" si="91"/>
        <v>2.0568406639230217</v>
      </c>
      <c r="AS52" s="157">
        <f t="shared" si="92"/>
        <v>2.6533769046368283</v>
      </c>
      <c r="AT52" s="157">
        <f t="shared" si="93"/>
        <v>2.647838667682183</v>
      </c>
      <c r="AU52" s="157">
        <f t="shared" si="94"/>
        <v>2.631341738074287</v>
      </c>
      <c r="AV52" s="157">
        <f t="shared" si="95"/>
        <v>2.536018842558001</v>
      </c>
      <c r="AW52" s="157">
        <f t="shared" si="96"/>
        <v>2.4832292547690611</v>
      </c>
      <c r="AX52" s="157">
        <f t="shared" si="97"/>
        <v>2.5417049850064632</v>
      </c>
      <c r="AY52" s="157">
        <f t="shared" si="98"/>
        <v>2.7055411202134874</v>
      </c>
      <c r="AZ52" s="157">
        <f t="shared" si="99"/>
        <v>2.9706571579345149</v>
      </c>
      <c r="BA52" s="157">
        <f t="shared" si="100"/>
        <v>2.83372453732248</v>
      </c>
      <c r="BB52" s="157">
        <f t="shared" si="101"/>
        <v>2.7475571891892447</v>
      </c>
      <c r="BC52" s="52">
        <f t="shared" si="102"/>
        <v>-3.0407806756916726E-2</v>
      </c>
      <c r="BF52" s="105"/>
    </row>
    <row r="53" spans="1:58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149915.40000000011</v>
      </c>
      <c r="P53" s="202">
        <v>147087.34000000023</v>
      </c>
      <c r="Q53" s="202">
        <v>145608.72999999975</v>
      </c>
      <c r="R53" s="52">
        <f t="shared" si="103"/>
        <v>-1.0052598680487922E-2</v>
      </c>
      <c r="T53" s="109" t="s">
        <v>75</v>
      </c>
      <c r="U53" s="117">
        <v>16992.152000000002</v>
      </c>
      <c r="V53" s="154">
        <v>19273.382000000009</v>
      </c>
      <c r="W53" s="154">
        <v>22749.488000000016</v>
      </c>
      <c r="X53" s="154">
        <v>20836.083999999995</v>
      </c>
      <c r="Y53" s="154">
        <v>21337.534000000003</v>
      </c>
      <c r="Z53" s="154">
        <v>27425.90399999998</v>
      </c>
      <c r="AA53" s="154">
        <v>21464.642000000003</v>
      </c>
      <c r="AB53" s="154">
        <v>29322.409999999974</v>
      </c>
      <c r="AC53" s="154">
        <v>27877.649000000001</v>
      </c>
      <c r="AD53" s="154">
        <v>26138.823000000029</v>
      </c>
      <c r="AE53" s="154">
        <v>35987.321000000011</v>
      </c>
      <c r="AF53" s="154">
        <v>45543.809999999983</v>
      </c>
      <c r="AG53" s="154">
        <v>41236.967000000041</v>
      </c>
      <c r="AH53" s="154">
        <v>43705.949999999953</v>
      </c>
      <c r="AI53" s="154">
        <v>44325.040000000037</v>
      </c>
      <c r="AJ53" s="119">
        <v>39751.333999999988</v>
      </c>
      <c r="AK53" s="52">
        <f t="shared" ref="AK53:AK67" si="104">IF(AJ53="","",(AJ53-AI53)/AI53)</f>
        <v>-0.10318560344220885</v>
      </c>
      <c r="AM53" s="198">
        <f t="shared" si="86"/>
        <v>2.0077226683000542</v>
      </c>
      <c r="AN53" s="157">
        <f t="shared" si="87"/>
        <v>1.8315235126543004</v>
      </c>
      <c r="AO53" s="157">
        <f t="shared" si="88"/>
        <v>1.8119557041330736</v>
      </c>
      <c r="AP53" s="157">
        <f t="shared" si="89"/>
        <v>2.0167206334389824</v>
      </c>
      <c r="AQ53" s="157">
        <f t="shared" si="90"/>
        <v>1.9826132412987234</v>
      </c>
      <c r="AR53" s="157">
        <f t="shared" si="91"/>
        <v>2.113228319300315</v>
      </c>
      <c r="AS53" s="157">
        <f t="shared" si="92"/>
        <v>2.602660007755369</v>
      </c>
      <c r="AT53" s="157">
        <f t="shared" si="93"/>
        <v>2.6739934021991134</v>
      </c>
      <c r="AU53" s="157">
        <f t="shared" si="94"/>
        <v>2.617554001228326</v>
      </c>
      <c r="AV53" s="157">
        <f t="shared" si="95"/>
        <v>2.609925131515602</v>
      </c>
      <c r="AW53" s="157">
        <f t="shared" si="96"/>
        <v>2.6161012043466729</v>
      </c>
      <c r="AX53" s="157">
        <f t="shared" si="97"/>
        <v>2.8377757985763976</v>
      </c>
      <c r="AY53" s="157">
        <f t="shared" si="98"/>
        <v>2.8495931602522742</v>
      </c>
      <c r="AZ53" s="157">
        <f t="shared" si="99"/>
        <v>2.915374271088889</v>
      </c>
      <c r="BA53" s="157">
        <f t="shared" si="100"/>
        <v>3.0135183626272637</v>
      </c>
      <c r="BB53" s="157">
        <f t="shared" si="101"/>
        <v>2.7300103503409483</v>
      </c>
      <c r="BC53" s="52">
        <f t="shared" si="102"/>
        <v>-9.4078740585189516E-2</v>
      </c>
      <c r="BF53" s="105"/>
    </row>
    <row r="54" spans="1:58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125652.07000000005</v>
      </c>
      <c r="P54" s="202">
        <v>174114.08</v>
      </c>
      <c r="Q54" s="202">
        <v>137872.80999999994</v>
      </c>
      <c r="R54" s="52">
        <f t="shared" si="103"/>
        <v>-0.20814669324847279</v>
      </c>
      <c r="T54" s="109" t="s">
        <v>76</v>
      </c>
      <c r="U54" s="117">
        <v>16453.240000000009</v>
      </c>
      <c r="V54" s="154">
        <v>17348.706999999995</v>
      </c>
      <c r="W54" s="154">
        <v>21481.076000000001</v>
      </c>
      <c r="X54" s="154">
        <v>23047.187999999995</v>
      </c>
      <c r="Y54" s="154">
        <v>22346.683000000005</v>
      </c>
      <c r="Z54" s="154">
        <v>26898.605999999982</v>
      </c>
      <c r="AA54" s="154">
        <v>21576.277000000009</v>
      </c>
      <c r="AB54" s="154">
        <v>21389.478000000017</v>
      </c>
      <c r="AC54" s="154">
        <v>27604.588</v>
      </c>
      <c r="AD54" s="154">
        <v>27317.737999999994</v>
      </c>
      <c r="AE54" s="154">
        <v>32348.051999999996</v>
      </c>
      <c r="AF54" s="154">
        <v>41453.064999999973</v>
      </c>
      <c r="AG54" s="154">
        <v>37368.31299999998</v>
      </c>
      <c r="AH54" s="154">
        <v>37613.93</v>
      </c>
      <c r="AI54" s="154">
        <v>50417.648999999969</v>
      </c>
      <c r="AJ54" s="119">
        <v>41389.866999999998</v>
      </c>
      <c r="AK54" s="52">
        <f t="shared" si="104"/>
        <v>-0.17905995577064643</v>
      </c>
      <c r="AM54" s="198">
        <f t="shared" si="86"/>
        <v>1.9069227134443323</v>
      </c>
      <c r="AN54" s="157">
        <f t="shared" si="87"/>
        <v>1.915464103514757</v>
      </c>
      <c r="AO54" s="157">
        <f t="shared" si="88"/>
        <v>1.8761332001822941</v>
      </c>
      <c r="AP54" s="157">
        <f t="shared" si="89"/>
        <v>1.8126793237794652</v>
      </c>
      <c r="AQ54" s="157">
        <f t="shared" si="90"/>
        <v>2.2034024597762674</v>
      </c>
      <c r="AR54" s="157">
        <f t="shared" si="91"/>
        <v>1.9447659298682476</v>
      </c>
      <c r="AS54" s="157">
        <f t="shared" si="92"/>
        <v>2.43607496637682</v>
      </c>
      <c r="AT54" s="157">
        <f t="shared" si="93"/>
        <v>2.3737374992869791</v>
      </c>
      <c r="AU54" s="157">
        <f t="shared" si="94"/>
        <v>2.3781815706915439</v>
      </c>
      <c r="AV54" s="157">
        <f t="shared" si="95"/>
        <v>2.4789600355286541</v>
      </c>
      <c r="AW54" s="157">
        <f t="shared" si="96"/>
        <v>2.7486232264577093</v>
      </c>
      <c r="AX54" s="157">
        <f t="shared" si="97"/>
        <v>2.7144993314116017</v>
      </c>
      <c r="AY54" s="157">
        <f t="shared" si="98"/>
        <v>2.8724249818937571</v>
      </c>
      <c r="AZ54" s="157">
        <f t="shared" si="99"/>
        <v>2.9934986347618455</v>
      </c>
      <c r="BA54" s="157">
        <f t="shared" si="100"/>
        <v>2.8956675416485544</v>
      </c>
      <c r="BB54" s="157">
        <f t="shared" si="101"/>
        <v>3.00203259801552</v>
      </c>
      <c r="BC54" s="52">
        <f t="shared" si="102"/>
        <v>3.6732482177981689E-2</v>
      </c>
      <c r="BF54" s="105"/>
    </row>
    <row r="55" spans="1:58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152996.03000000003</v>
      </c>
      <c r="P55" s="202">
        <v>153585.93000000002</v>
      </c>
      <c r="Q55" s="202">
        <v>170656.78999999983</v>
      </c>
      <c r="R55" s="52">
        <f t="shared" si="103"/>
        <v>0.1111485928431062</v>
      </c>
      <c r="T55" s="109" t="s">
        <v>77</v>
      </c>
      <c r="U55" s="117">
        <v>18200.404999999999</v>
      </c>
      <c r="V55" s="154">
        <v>20446.271000000008</v>
      </c>
      <c r="W55" s="154">
        <v>22726.202999999998</v>
      </c>
      <c r="X55" s="154">
        <v>24859.089999999986</v>
      </c>
      <c r="Y55" s="154">
        <v>23995.31</v>
      </c>
      <c r="Z55" s="154">
        <v>23727.782000000003</v>
      </c>
      <c r="AA55" s="154">
        <v>22966.652000000002</v>
      </c>
      <c r="AB55" s="154">
        <v>30743.068000000036</v>
      </c>
      <c r="AC55" s="154">
        <v>29718.337</v>
      </c>
      <c r="AD55" s="154">
        <v>31960.788000000026</v>
      </c>
      <c r="AE55" s="154">
        <v>29316.248000000011</v>
      </c>
      <c r="AF55" s="154">
        <v>42035.093000000081</v>
      </c>
      <c r="AG55" s="154">
        <v>42292.586000000018</v>
      </c>
      <c r="AH55" s="154">
        <v>46244.032999999938</v>
      </c>
      <c r="AI55" s="154">
        <v>44658.516000000069</v>
      </c>
      <c r="AJ55" s="119">
        <v>45522.795999999966</v>
      </c>
      <c r="AK55" s="52">
        <f t="shared" si="104"/>
        <v>1.9353083743308793E-2</v>
      </c>
      <c r="AM55" s="198">
        <f t="shared" si="86"/>
        <v>1.7520340711061637</v>
      </c>
      <c r="AN55" s="157">
        <f t="shared" si="87"/>
        <v>1.7517428736684229</v>
      </c>
      <c r="AO55" s="157">
        <f t="shared" si="88"/>
        <v>1.726322321385233</v>
      </c>
      <c r="AP55" s="157">
        <f t="shared" si="89"/>
        <v>2.0015272066699175</v>
      </c>
      <c r="AQ55" s="157">
        <f t="shared" si="90"/>
        <v>2.0864842867894087</v>
      </c>
      <c r="AR55" s="157">
        <f t="shared" si="91"/>
        <v>2.3291488172697856</v>
      </c>
      <c r="AS55" s="157">
        <f t="shared" si="92"/>
        <v>2.331685483786639</v>
      </c>
      <c r="AT55" s="157">
        <f t="shared" si="93"/>
        <v>2.4456093561553693</v>
      </c>
      <c r="AU55" s="157">
        <f t="shared" si="94"/>
        <v>2.5166896261109475</v>
      </c>
      <c r="AV55" s="157">
        <f t="shared" si="95"/>
        <v>2.3149959655163963</v>
      </c>
      <c r="AW55" s="157">
        <f t="shared" si="96"/>
        <v>2.5229270215366979</v>
      </c>
      <c r="AX55" s="157">
        <f t="shared" si="97"/>
        <v>2.6525523763560646</v>
      </c>
      <c r="AY55" s="157">
        <f t="shared" si="98"/>
        <v>2.8703441202536228</v>
      </c>
      <c r="AZ55" s="157">
        <f t="shared" si="99"/>
        <v>3.0225642456212709</v>
      </c>
      <c r="BA55" s="157">
        <f t="shared" si="100"/>
        <v>2.9077218206120876</v>
      </c>
      <c r="BB55" s="157">
        <f t="shared" si="101"/>
        <v>2.6675056995974207</v>
      </c>
      <c r="BC55" s="52">
        <f t="shared" si="102"/>
        <v>-8.2613171353544554E-2</v>
      </c>
      <c r="BF55" s="105"/>
    </row>
    <row r="56" spans="1:58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180205.36000000007</v>
      </c>
      <c r="P56" s="202">
        <v>140466.85000000006</v>
      </c>
      <c r="Q56" s="202">
        <v>149560.09000000003</v>
      </c>
      <c r="R56" s="52">
        <f t="shared" si="103"/>
        <v>6.4735843368025681E-2</v>
      </c>
      <c r="T56" s="109" t="s">
        <v>78</v>
      </c>
      <c r="U56" s="117">
        <v>17415.862000000005</v>
      </c>
      <c r="V56" s="154">
        <v>20004.232999999982</v>
      </c>
      <c r="W56" s="154">
        <v>23077.424999999992</v>
      </c>
      <c r="X56" s="154">
        <v>20396.612000000005</v>
      </c>
      <c r="Y56" s="154">
        <v>22655.134000000016</v>
      </c>
      <c r="Z56" s="154">
        <v>25022.574999999983</v>
      </c>
      <c r="AA56" s="154">
        <v>20750.199000000015</v>
      </c>
      <c r="AB56" s="154">
        <v>28108.851999999995</v>
      </c>
      <c r="AC56" s="154">
        <v>27267.624</v>
      </c>
      <c r="AD56" s="154">
        <v>25611.110000000004</v>
      </c>
      <c r="AE56" s="154">
        <v>32107.317999999985</v>
      </c>
      <c r="AF56" s="154">
        <v>37813.970000000023</v>
      </c>
      <c r="AG56" s="154">
        <v>38238.688000000016</v>
      </c>
      <c r="AH56" s="154">
        <v>52513.994000000006</v>
      </c>
      <c r="AI56" s="154">
        <v>40010.997000000061</v>
      </c>
      <c r="AJ56" s="119">
        <v>42764.999999999964</v>
      </c>
      <c r="AK56" s="52">
        <f t="shared" si="104"/>
        <v>6.8831151595645026E-2</v>
      </c>
      <c r="AM56" s="198">
        <f t="shared" si="86"/>
        <v>2.1642824699311363</v>
      </c>
      <c r="AN56" s="157">
        <f t="shared" si="87"/>
        <v>1.6258312843389231</v>
      </c>
      <c r="AO56" s="157">
        <f t="shared" si="88"/>
        <v>1.8444156881700937</v>
      </c>
      <c r="AP56" s="157">
        <f t="shared" si="89"/>
        <v>2.2679253964330508</v>
      </c>
      <c r="AQ56" s="157">
        <f t="shared" si="90"/>
        <v>1.9775145141985686</v>
      </c>
      <c r="AR56" s="157">
        <f t="shared" si="91"/>
        <v>2.2301042720461464</v>
      </c>
      <c r="AS56" s="157">
        <f t="shared" si="92"/>
        <v>2.4649217088977964</v>
      </c>
      <c r="AT56" s="157">
        <f t="shared" si="93"/>
        <v>2.2994092133916011</v>
      </c>
      <c r="AU56" s="157">
        <f t="shared" si="94"/>
        <v>2.5374049995421668</v>
      </c>
      <c r="AV56" s="157">
        <f t="shared" si="95"/>
        <v>2.5635245583717103</v>
      </c>
      <c r="AW56" s="157">
        <f t="shared" si="96"/>
        <v>2.3079094660369694</v>
      </c>
      <c r="AX56" s="157">
        <f t="shared" si="97"/>
        <v>2.6287498593130412</v>
      </c>
      <c r="AY56" s="157">
        <f t="shared" si="98"/>
        <v>2.8590970820133683</v>
      </c>
      <c r="AZ56" s="157">
        <f t="shared" si="99"/>
        <v>2.9141194246386446</v>
      </c>
      <c r="BA56" s="157">
        <f t="shared" si="100"/>
        <v>2.848429860853293</v>
      </c>
      <c r="BB56" s="157">
        <f t="shared" ref="BB56:BB59" si="105">(AJ56/Q56)*10</f>
        <v>2.8593858160957213</v>
      </c>
      <c r="BC56" s="52">
        <f t="shared" ref="BC56:BC59" si="106">IF(BB56="","",(BB56-BA56)/BA56)</f>
        <v>3.8463138562752899E-3</v>
      </c>
      <c r="BF56" s="105"/>
    </row>
    <row r="57" spans="1:58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174761.32000000004</v>
      </c>
      <c r="P57" s="202">
        <v>202498.54000000012</v>
      </c>
      <c r="Q57" s="202">
        <v>215517.10999999972</v>
      </c>
      <c r="R57" s="52">
        <f t="shared" si="103"/>
        <v>6.428969808868544E-2</v>
      </c>
      <c r="T57" s="109" t="s">
        <v>79</v>
      </c>
      <c r="U57" s="117">
        <v>21585.097000000031</v>
      </c>
      <c r="V57" s="154">
        <v>27388.943999999978</v>
      </c>
      <c r="W57" s="154">
        <v>30041.980000000014</v>
      </c>
      <c r="X57" s="154">
        <v>31158.237999999987</v>
      </c>
      <c r="Y57" s="154">
        <v>32854.051000000014</v>
      </c>
      <c r="Z57" s="154">
        <v>32382.404999999973</v>
      </c>
      <c r="AA57" s="154">
        <v>26168.737000000016</v>
      </c>
      <c r="AB57" s="154">
        <v>29583.368000000006</v>
      </c>
      <c r="AC57" s="154">
        <v>33476.61</v>
      </c>
      <c r="AD57" s="154">
        <v>36683.536999999989</v>
      </c>
      <c r="AE57" s="154">
        <v>47305.887999999992</v>
      </c>
      <c r="AF57" s="154">
        <v>47700.946000000025</v>
      </c>
      <c r="AG57" s="154">
        <v>48307.429000000018</v>
      </c>
      <c r="AH57" s="154">
        <v>53523.881999999991</v>
      </c>
      <c r="AI57" s="154">
        <v>57172.883000000023</v>
      </c>
      <c r="AJ57" s="119">
        <v>56964.462999999923</v>
      </c>
      <c r="AK57" s="52">
        <f t="shared" si="104"/>
        <v>-3.6454344973315413E-3</v>
      </c>
      <c r="AM57" s="198">
        <f t="shared" si="86"/>
        <v>1.78028436914874</v>
      </c>
      <c r="AN57" s="157">
        <f t="shared" si="87"/>
        <v>1.8490670998920886</v>
      </c>
      <c r="AO57" s="157">
        <f t="shared" si="88"/>
        <v>2.0713675613226452</v>
      </c>
      <c r="AP57" s="157">
        <f t="shared" si="89"/>
        <v>2.6398668876056313</v>
      </c>
      <c r="AQ57" s="157">
        <f t="shared" si="90"/>
        <v>2.1564433770399614</v>
      </c>
      <c r="AR57" s="157">
        <f t="shared" si="91"/>
        <v>2.2613040218962874</v>
      </c>
      <c r="AS57" s="157">
        <f t="shared" si="92"/>
        <v>2.3003462816760107</v>
      </c>
      <c r="AT57" s="157">
        <f t="shared" si="93"/>
        <v>2.695125703096739</v>
      </c>
      <c r="AU57" s="157">
        <f t="shared" si="94"/>
        <v>2.7967861439132284</v>
      </c>
      <c r="AV57" s="157">
        <f t="shared" si="95"/>
        <v>2.7346902490333531</v>
      </c>
      <c r="AW57" s="157">
        <f t="shared" si="96"/>
        <v>2.5669833050728972</v>
      </c>
      <c r="AX57" s="157">
        <f t="shared" si="97"/>
        <v>2.8743178526367079</v>
      </c>
      <c r="AY57" s="157">
        <f t="shared" si="98"/>
        <v>2.9092003555062247</v>
      </c>
      <c r="AZ57" s="157">
        <f t="shared" si="99"/>
        <v>3.0626846947596857</v>
      </c>
      <c r="BA57" s="157">
        <f t="shared" si="100"/>
        <v>2.8233726030814834</v>
      </c>
      <c r="BB57" s="157">
        <f t="shared" si="105"/>
        <v>2.6431526944658823</v>
      </c>
      <c r="BC57" s="52">
        <f t="shared" si="106"/>
        <v>-6.38314292696988E-2</v>
      </c>
      <c r="BF57" s="105"/>
    </row>
    <row r="58" spans="1:58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163701.74</v>
      </c>
      <c r="P58" s="202">
        <v>159516.40999999989</v>
      </c>
      <c r="Q58" s="202">
        <v>162472.58999999994</v>
      </c>
      <c r="R58" s="52">
        <f t="shared" si="103"/>
        <v>1.8532137226508878E-2</v>
      </c>
      <c r="T58" s="109" t="s">
        <v>80</v>
      </c>
      <c r="U58" s="117">
        <v>17333.093000000012</v>
      </c>
      <c r="V58" s="154">
        <v>19429.269</v>
      </c>
      <c r="W58" s="154">
        <v>22173.393</v>
      </c>
      <c r="X58" s="154">
        <v>23485.576000000015</v>
      </c>
      <c r="Y58" s="154">
        <v>20594.052000000025</v>
      </c>
      <c r="Z58" s="154">
        <v>21320.543000000012</v>
      </c>
      <c r="AA58" s="154">
        <v>22518.471000000009</v>
      </c>
      <c r="AB58" s="154">
        <v>23832.374000000018</v>
      </c>
      <c r="AC58" s="154">
        <v>25445.677</v>
      </c>
      <c r="AD58" s="154">
        <v>24566.240999999998</v>
      </c>
      <c r="AE58" s="154">
        <v>31984.679000000015</v>
      </c>
      <c r="AF58" s="154">
        <v>35298.485999999997</v>
      </c>
      <c r="AG58" s="154">
        <v>41256.031000000025</v>
      </c>
      <c r="AH58" s="154">
        <v>40524.563000000024</v>
      </c>
      <c r="AI58" s="154">
        <v>43593.326999999947</v>
      </c>
      <c r="AJ58" s="119">
        <v>41300.44400000009</v>
      </c>
      <c r="AK58" s="52">
        <f t="shared" si="104"/>
        <v>-5.2597109644782536E-2</v>
      </c>
      <c r="AM58" s="198">
        <f t="shared" si="86"/>
        <v>1.6675286305808483</v>
      </c>
      <c r="AN58" s="157">
        <f t="shared" si="87"/>
        <v>1.5335201199016324</v>
      </c>
      <c r="AO58" s="157">
        <f t="shared" si="88"/>
        <v>1.7218122402971472</v>
      </c>
      <c r="AP58" s="157">
        <f t="shared" si="89"/>
        <v>2.1904030522566904</v>
      </c>
      <c r="AQ58" s="157">
        <f t="shared" si="90"/>
        <v>2.2098559498187784</v>
      </c>
      <c r="AR58" s="157">
        <f t="shared" si="91"/>
        <v>1.9543144793232015</v>
      </c>
      <c r="AS58" s="157">
        <f t="shared" si="92"/>
        <v>2.3412179443459293</v>
      </c>
      <c r="AT58" s="157">
        <f t="shared" si="93"/>
        <v>2.250318511572504</v>
      </c>
      <c r="AU58" s="157">
        <f t="shared" si="94"/>
        <v>2.5225098647387783</v>
      </c>
      <c r="AV58" s="157">
        <f t="shared" si="95"/>
        <v>2.5830822495328061</v>
      </c>
      <c r="AW58" s="157">
        <f t="shared" si="96"/>
        <v>2.554902722610267</v>
      </c>
      <c r="AX58" s="157">
        <f t="shared" si="97"/>
        <v>2.4572668535012139</v>
      </c>
      <c r="AY58" s="157">
        <f t="shared" si="98"/>
        <v>2.8936638936443257</v>
      </c>
      <c r="AZ58" s="157">
        <f t="shared" si="99"/>
        <v>2.4755120501468113</v>
      </c>
      <c r="BA58" s="157">
        <f t="shared" si="100"/>
        <v>2.7328427840120009</v>
      </c>
      <c r="BB58" s="157">
        <f t="shared" si="105"/>
        <v>2.5419945604363239</v>
      </c>
      <c r="BC58" s="52">
        <f t="shared" si="106"/>
        <v>-6.9835054066117438E-2</v>
      </c>
      <c r="BF58" s="105"/>
    </row>
    <row r="59" spans="1:58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150651.25000000012</v>
      </c>
      <c r="P59" s="202">
        <v>145643.49999999985</v>
      </c>
      <c r="Q59" s="202">
        <v>170630.83999999997</v>
      </c>
      <c r="R59" s="52">
        <f t="shared" si="103"/>
        <v>0.17156508872692663</v>
      </c>
      <c r="T59" s="109" t="s">
        <v>81</v>
      </c>
      <c r="U59" s="117">
        <v>27788.44999999999</v>
      </c>
      <c r="V59" s="154">
        <v>28869.683000000026</v>
      </c>
      <c r="W59" s="154">
        <v>26669.555999999982</v>
      </c>
      <c r="X59" s="154">
        <v>36191.052999999971</v>
      </c>
      <c r="Y59" s="154">
        <v>36827.313000000016</v>
      </c>
      <c r="Z59" s="154">
        <v>34137.561000000023</v>
      </c>
      <c r="AA59" s="154">
        <v>30078.559999999987</v>
      </c>
      <c r="AB59" s="154">
        <v>32961.33</v>
      </c>
      <c r="AC59" s="154">
        <v>30391.468000000001</v>
      </c>
      <c r="AD59" s="154">
        <v>34622.571999999993</v>
      </c>
      <c r="AE59" s="154">
        <v>49065.408999999992</v>
      </c>
      <c r="AF59" s="154">
        <v>50534.001999999964</v>
      </c>
      <c r="AG59" s="154">
        <v>54674.304000000055</v>
      </c>
      <c r="AH59" s="154">
        <v>44696.855999999992</v>
      </c>
      <c r="AI59" s="154">
        <v>45783.413999999982</v>
      </c>
      <c r="AJ59" s="119">
        <v>50642.718000000037</v>
      </c>
      <c r="AK59" s="52">
        <f t="shared" si="104"/>
        <v>0.10613677695595301</v>
      </c>
      <c r="AM59" s="198">
        <f t="shared" si="86"/>
        <v>2.0176378539558204</v>
      </c>
      <c r="AN59" s="157">
        <f t="shared" si="87"/>
        <v>2.1322284964573752</v>
      </c>
      <c r="AO59" s="157">
        <f t="shared" si="88"/>
        <v>2.0698124355501131</v>
      </c>
      <c r="AP59" s="157">
        <f t="shared" si="89"/>
        <v>2.4195441735474672</v>
      </c>
      <c r="AQ59" s="157">
        <f t="shared" si="90"/>
        <v>2.2147954439362096</v>
      </c>
      <c r="AR59" s="157">
        <f t="shared" si="91"/>
        <v>2.4385642559372496</v>
      </c>
      <c r="AS59" s="157">
        <f t="shared" si="92"/>
        <v>2.6162790798815738</v>
      </c>
      <c r="AT59" s="157">
        <f t="shared" si="93"/>
        <v>2.741714467283753</v>
      </c>
      <c r="AU59" s="157">
        <f t="shared" si="94"/>
        <v>2.9662199105238427</v>
      </c>
      <c r="AV59" s="157">
        <f t="shared" si="95"/>
        <v>2.6555324622013563</v>
      </c>
      <c r="AW59" s="157">
        <f t="shared" si="96"/>
        <v>2.786435485029668</v>
      </c>
      <c r="AX59" s="157">
        <f t="shared" si="97"/>
        <v>3.3033356079417873</v>
      </c>
      <c r="AY59" s="157">
        <f t="shared" si="98"/>
        <v>2.9680519543547716</v>
      </c>
      <c r="AZ59" s="157">
        <f t="shared" si="99"/>
        <v>2.9669090697886649</v>
      </c>
      <c r="BA59" s="157">
        <f t="shared" si="100"/>
        <v>3.1435260756573435</v>
      </c>
      <c r="BB59" s="157">
        <f t="shared" si="105"/>
        <v>2.9679697995977778</v>
      </c>
      <c r="BC59" s="52">
        <f t="shared" si="106"/>
        <v>-5.5846928523681824E-2</v>
      </c>
      <c r="BF59" s="105"/>
    </row>
    <row r="60" spans="1:58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155563.17000000001</v>
      </c>
      <c r="P60" s="202">
        <v>201987.18000000005</v>
      </c>
      <c r="Q60" s="202"/>
      <c r="R60" s="52" t="str">
        <f t="shared" si="103"/>
        <v/>
      </c>
      <c r="T60" s="109" t="s">
        <v>82</v>
      </c>
      <c r="U60" s="117">
        <v>22777.257000000005</v>
      </c>
      <c r="V60" s="154">
        <v>31524.350999999995</v>
      </c>
      <c r="W60" s="154">
        <v>36803.372000000003</v>
      </c>
      <c r="X60" s="154">
        <v>39015.558000000005</v>
      </c>
      <c r="Y60" s="154">
        <v>41900.000000000029</v>
      </c>
      <c r="Z60" s="154">
        <v>32669.316000000006</v>
      </c>
      <c r="AA60" s="154">
        <v>30619.310999999994</v>
      </c>
      <c r="AB60" s="154">
        <v>36041.668000000012</v>
      </c>
      <c r="AC60" s="154">
        <v>37442.144</v>
      </c>
      <c r="AD60" s="154">
        <v>42329.99000000002</v>
      </c>
      <c r="AE60" s="154">
        <v>56468.258000000016</v>
      </c>
      <c r="AF60" s="154">
        <v>50409.224999999999</v>
      </c>
      <c r="AG60" s="154">
        <v>53916.488000000005</v>
      </c>
      <c r="AH60" s="154">
        <v>47790.303999999967</v>
      </c>
      <c r="AI60" s="154">
        <v>64666.687999999958</v>
      </c>
      <c r="AJ60" s="119"/>
      <c r="AK60" s="52" t="str">
        <f t="shared" si="104"/>
        <v/>
      </c>
      <c r="AM60" s="198">
        <f t="shared" si="86"/>
        <v>2.3647140718469641</v>
      </c>
      <c r="AN60" s="157">
        <f t="shared" si="87"/>
        <v>2.2614935016861302</v>
      </c>
      <c r="AO60" s="157">
        <f t="shared" si="88"/>
        <v>2.5580688905462297</v>
      </c>
      <c r="AP60" s="157">
        <f t="shared" si="89"/>
        <v>2.3603331049966276</v>
      </c>
      <c r="AQ60" s="157">
        <f t="shared" si="90"/>
        <v>2.5709811698639262</v>
      </c>
      <c r="AR60" s="157">
        <f t="shared" si="91"/>
        <v>2.426905203187177</v>
      </c>
      <c r="AS60" s="157">
        <f t="shared" si="92"/>
        <v>2.7569178405590455</v>
      </c>
      <c r="AT60" s="157">
        <f t="shared" si="93"/>
        <v>2.568696662723287</v>
      </c>
      <c r="AU60" s="157">
        <f t="shared" si="94"/>
        <v>2.9967018158701015</v>
      </c>
      <c r="AV60" s="157">
        <f t="shared" si="95"/>
        <v>2.6446157846551293</v>
      </c>
      <c r="AW60" s="157">
        <f t="shared" si="96"/>
        <v>2.8633281235413843</v>
      </c>
      <c r="AX60" s="157">
        <f t="shared" si="97"/>
        <v>3.0177047586960484</v>
      </c>
      <c r="AY60" s="157">
        <f t="shared" si="98"/>
        <v>3.1907721970477527</v>
      </c>
      <c r="AZ60" s="157">
        <f t="shared" si="99"/>
        <v>3.0720834500865446</v>
      </c>
      <c r="BA60" s="157">
        <f t="shared" si="100"/>
        <v>3.2015243739726422</v>
      </c>
      <c r="BB60" s="157"/>
      <c r="BC60" s="52" t="str">
        <f t="shared" si="102"/>
        <v/>
      </c>
      <c r="BF60" s="105"/>
    </row>
    <row r="61" spans="1:58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150243.57999999981</v>
      </c>
      <c r="P61" s="202">
        <v>172490.83000000034</v>
      </c>
      <c r="Q61" s="202"/>
      <c r="R61" s="52" t="str">
        <f t="shared" si="103"/>
        <v/>
      </c>
      <c r="T61" s="109" t="s">
        <v>83</v>
      </c>
      <c r="U61" s="117">
        <v>25464.052000000007</v>
      </c>
      <c r="V61" s="154">
        <v>29523.48000000001</v>
      </c>
      <c r="W61" s="154">
        <v>31498.723000000002</v>
      </c>
      <c r="X61" s="154">
        <v>30997.326000000052</v>
      </c>
      <c r="Y61" s="154">
        <v>32940.034999999967</v>
      </c>
      <c r="Z61" s="154">
        <v>29831.125000000007</v>
      </c>
      <c r="AA61" s="154">
        <v>34519.751000000018</v>
      </c>
      <c r="AB61" s="154">
        <v>30903.571</v>
      </c>
      <c r="AC61" s="154">
        <v>32156.462</v>
      </c>
      <c r="AD61" s="154">
        <v>33336.43499999999</v>
      </c>
      <c r="AE61" s="154">
        <v>49473.65399999998</v>
      </c>
      <c r="AF61" s="154">
        <v>50897.267000000043</v>
      </c>
      <c r="AG61" s="154">
        <v>57319.255000000048</v>
      </c>
      <c r="AH61" s="154">
        <v>45087.425000000017</v>
      </c>
      <c r="AI61" s="154">
        <v>51767.552000000003</v>
      </c>
      <c r="AJ61" s="119"/>
      <c r="AK61" s="52" t="str">
        <f t="shared" si="104"/>
        <v/>
      </c>
      <c r="AM61" s="198">
        <f t="shared" ref="AM61:AN67" si="107">(U61/B61)*10</f>
        <v>1.9784200067392308</v>
      </c>
      <c r="AN61" s="157">
        <f t="shared" si="107"/>
        <v>1.9672226836151285</v>
      </c>
      <c r="AO61" s="157">
        <f t="shared" ref="AO61:AZ63" si="108">IF(W61="","",(W61/D61)*10)</f>
        <v>2.1967931517532344</v>
      </c>
      <c r="AP61" s="157">
        <f t="shared" si="108"/>
        <v>2.3729260081576027</v>
      </c>
      <c r="AQ61" s="157">
        <f t="shared" si="108"/>
        <v>2.4758168420606395</v>
      </c>
      <c r="AR61" s="157">
        <f t="shared" si="108"/>
        <v>2.4958910965727048</v>
      </c>
      <c r="AS61" s="157">
        <f t="shared" si="108"/>
        <v>2.8239750172941114</v>
      </c>
      <c r="AT61" s="157">
        <f t="shared" si="108"/>
        <v>2.95999563618712</v>
      </c>
      <c r="AU61" s="157">
        <f t="shared" si="108"/>
        <v>2.8613877922934243</v>
      </c>
      <c r="AV61" s="157">
        <f t="shared" si="108"/>
        <v>2.7146381384743794</v>
      </c>
      <c r="AW61" s="157">
        <f t="shared" si="108"/>
        <v>2.7936391721613445</v>
      </c>
      <c r="AX61" s="157">
        <f t="shared" si="108"/>
        <v>3.094595117974555</v>
      </c>
      <c r="AY61" s="157">
        <f t="shared" si="108"/>
        <v>2.9794973919702468</v>
      </c>
      <c r="AZ61" s="157">
        <f t="shared" si="108"/>
        <v>3.0009551822447307</v>
      </c>
      <c r="BA61" s="157">
        <f t="shared" ref="BA61:BA63" si="109">IF(AI61="","",(AI61/P61)*10)</f>
        <v>3.0011770480784343</v>
      </c>
      <c r="BB61" s="157" t="str">
        <f t="shared" ref="BB61:BB63" si="110">IF(AJ61="","",(AJ61/Q61)*10)</f>
        <v/>
      </c>
      <c r="BC61" s="52" t="str">
        <f t="shared" si="102"/>
        <v/>
      </c>
      <c r="BF61" s="105"/>
    </row>
    <row r="62" spans="1:58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110623.55000000009</v>
      </c>
      <c r="P62" s="203">
        <v>117416.39999999989</v>
      </c>
      <c r="Q62" s="203"/>
      <c r="R62" s="52" t="str">
        <f t="shared" si="103"/>
        <v/>
      </c>
      <c r="T62" s="110" t="s">
        <v>84</v>
      </c>
      <c r="U62" s="196">
        <v>15596.707000000013</v>
      </c>
      <c r="V62" s="155">
        <v>18332.828999999987</v>
      </c>
      <c r="W62" s="155">
        <v>21648.361999999994</v>
      </c>
      <c r="X62" s="155">
        <v>20693.550999999999</v>
      </c>
      <c r="Y62" s="155">
        <v>23770.443999999989</v>
      </c>
      <c r="Z62" s="155">
        <v>22065.902999999984</v>
      </c>
      <c r="AA62" s="155">
        <v>24906.423000000003</v>
      </c>
      <c r="AB62" s="155">
        <v>28016.947000000004</v>
      </c>
      <c r="AC62" s="155">
        <v>26292.933000000001</v>
      </c>
      <c r="AD62" s="155">
        <v>27722.498999999978</v>
      </c>
      <c r="AE62" s="155">
        <v>34797.590000000011</v>
      </c>
      <c r="AF62" s="155">
        <v>34642.825000000055</v>
      </c>
      <c r="AG62" s="155">
        <v>33056.706999999988</v>
      </c>
      <c r="AH62" s="155">
        <v>35940.125999999989</v>
      </c>
      <c r="AI62" s="155">
        <v>37743.594000000026</v>
      </c>
      <c r="AJ62" s="123"/>
      <c r="AK62" s="52" t="str">
        <f t="shared" si="104"/>
        <v/>
      </c>
      <c r="AM62" s="198">
        <f t="shared" si="107"/>
        <v>2.0408556968710365</v>
      </c>
      <c r="AN62" s="157">
        <f t="shared" si="107"/>
        <v>1.8586959199657298</v>
      </c>
      <c r="AO62" s="157">
        <f t="shared" si="108"/>
        <v>2.3103681372605527</v>
      </c>
      <c r="AP62" s="157">
        <f t="shared" si="108"/>
        <v>2.494909882777443</v>
      </c>
      <c r="AQ62" s="157">
        <f t="shared" si="108"/>
        <v>2.357121537342076</v>
      </c>
      <c r="AR62" s="157">
        <f t="shared" si="108"/>
        <v>2.6659387435479127</v>
      </c>
      <c r="AS62" s="157">
        <f t="shared" si="108"/>
        <v>3.190162257970441</v>
      </c>
      <c r="AT62" s="157">
        <f t="shared" si="108"/>
        <v>3.0157583548138938</v>
      </c>
      <c r="AU62" s="157">
        <f t="shared" si="108"/>
        <v>3.3894753383554024</v>
      </c>
      <c r="AV62" s="157">
        <f t="shared" si="108"/>
        <v>3.080067195408315</v>
      </c>
      <c r="AW62" s="157">
        <f t="shared" si="108"/>
        <v>2.920769071613742</v>
      </c>
      <c r="AX62" s="157">
        <f t="shared" si="108"/>
        <v>2.7992960150697193</v>
      </c>
      <c r="AY62" s="157">
        <f t="shared" si="108"/>
        <v>3.0658930312246784</v>
      </c>
      <c r="AZ62" s="157">
        <f t="shared" si="108"/>
        <v>3.2488675331789625</v>
      </c>
      <c r="BA62" s="157">
        <f t="shared" si="109"/>
        <v>3.2145078540987511</v>
      </c>
      <c r="BB62" s="157" t="str">
        <f t="shared" si="110"/>
        <v/>
      </c>
      <c r="BC62" s="52" t="str">
        <f t="shared" si="102"/>
        <v/>
      </c>
      <c r="BF62" s="105"/>
    </row>
    <row r="63" spans="1:58" ht="20.100000000000001" customHeight="1" thickBot="1" x14ac:dyDescent="0.3">
      <c r="A63" s="35" t="str">
        <f>A19</f>
        <v>jan-set</v>
      </c>
      <c r="B63" s="167">
        <f>SUM(B51:B59)</f>
        <v>868041.74000000011</v>
      </c>
      <c r="C63" s="168">
        <f t="shared" ref="C63:Q63" si="111">SUM(C51:C59)</f>
        <v>1008671.9600000004</v>
      </c>
      <c r="D63" s="168">
        <f t="shared" si="111"/>
        <v>1115049.6899999997</v>
      </c>
      <c r="E63" s="168">
        <f t="shared" si="111"/>
        <v>1023694.34</v>
      </c>
      <c r="F63" s="168">
        <f t="shared" si="111"/>
        <v>1054812.4299999995</v>
      </c>
      <c r="G63" s="168">
        <f t="shared" si="111"/>
        <v>1058762.8700000001</v>
      </c>
      <c r="H63" s="168">
        <f t="shared" si="111"/>
        <v>821345.09999999963</v>
      </c>
      <c r="I63" s="168">
        <f t="shared" si="111"/>
        <v>965322.82999999938</v>
      </c>
      <c r="J63" s="168">
        <f t="shared" si="111"/>
        <v>955566.96000000008</v>
      </c>
      <c r="K63" s="168">
        <f t="shared" si="111"/>
        <v>1022370.3299999993</v>
      </c>
      <c r="L63" s="168">
        <f t="shared" si="111"/>
        <v>1246192.3800000001</v>
      </c>
      <c r="M63" s="168">
        <f t="shared" si="111"/>
        <v>1324026.4399999992</v>
      </c>
      <c r="N63" s="168">
        <f t="shared" si="111"/>
        <v>1315790.3299999994</v>
      </c>
      <c r="O63" s="168">
        <f t="shared" si="111"/>
        <v>1360769.4600000004</v>
      </c>
      <c r="P63" s="168">
        <f t="shared" si="111"/>
        <v>1386978.69</v>
      </c>
      <c r="Q63" s="169">
        <f t="shared" si="111"/>
        <v>1443808.5299999989</v>
      </c>
      <c r="R63" s="57">
        <f t="shared" si="103"/>
        <v>4.0973837889318201E-2</v>
      </c>
      <c r="T63" s="109"/>
      <c r="U63" s="167">
        <f>SUM(U51:U59)</f>
        <v>164385.53700000004</v>
      </c>
      <c r="V63" s="168">
        <f t="shared" ref="V63:AJ63" si="112">SUM(V51:V59)</f>
        <v>186550.02799999999</v>
      </c>
      <c r="W63" s="168">
        <f t="shared" si="112"/>
        <v>207491.28400000001</v>
      </c>
      <c r="X63" s="168">
        <f t="shared" si="112"/>
        <v>222489.07299999992</v>
      </c>
      <c r="Y63" s="168">
        <f t="shared" si="112"/>
        <v>220721.15500000009</v>
      </c>
      <c r="Z63" s="168">
        <f t="shared" si="112"/>
        <v>229080.16999999995</v>
      </c>
      <c r="AA63" s="168">
        <f t="shared" si="112"/>
        <v>202663.33900000007</v>
      </c>
      <c r="AB63" s="168">
        <f t="shared" si="112"/>
        <v>240714.36200000002</v>
      </c>
      <c r="AC63" s="168">
        <f t="shared" si="112"/>
        <v>250247.90300000002</v>
      </c>
      <c r="AD63" s="168">
        <f t="shared" si="112"/>
        <v>261083.46200000006</v>
      </c>
      <c r="AE63" s="168">
        <f t="shared" si="112"/>
        <v>321496.03200000001</v>
      </c>
      <c r="AF63" s="168">
        <f t="shared" si="112"/>
        <v>361841.94400000008</v>
      </c>
      <c r="AG63" s="168">
        <f t="shared" si="112"/>
        <v>376504.34800000017</v>
      </c>
      <c r="AH63" s="168">
        <f t="shared" si="112"/>
        <v>391402.79899999994</v>
      </c>
      <c r="AI63" s="168">
        <f t="shared" si="112"/>
        <v>403514.06800000009</v>
      </c>
      <c r="AJ63" s="169">
        <f t="shared" si="112"/>
        <v>398759.78399999993</v>
      </c>
      <c r="AK63" s="57">
        <f t="shared" si="104"/>
        <v>-1.1782201358095299E-2</v>
      </c>
      <c r="AM63" s="199">
        <f t="shared" si="107"/>
        <v>1.8937515262802918</v>
      </c>
      <c r="AN63" s="173">
        <f t="shared" si="107"/>
        <v>1.849461821066186</v>
      </c>
      <c r="AO63" s="173">
        <f t="shared" si="108"/>
        <v>1.8608254489537599</v>
      </c>
      <c r="AP63" s="173">
        <f t="shared" si="108"/>
        <v>2.1733936030163061</v>
      </c>
      <c r="AQ63" s="173">
        <f t="shared" si="108"/>
        <v>2.0925156807262897</v>
      </c>
      <c r="AR63" s="173">
        <f t="shared" si="108"/>
        <v>2.1636588937048757</v>
      </c>
      <c r="AS63" s="173">
        <f t="shared" si="108"/>
        <v>2.4674566025900706</v>
      </c>
      <c r="AT63" s="173">
        <f t="shared" si="108"/>
        <v>2.4936151359851313</v>
      </c>
      <c r="AU63" s="173">
        <f t="shared" si="108"/>
        <v>2.6188421479118533</v>
      </c>
      <c r="AV63" s="173">
        <f t="shared" si="108"/>
        <v>2.5537073439914892</v>
      </c>
      <c r="AW63" s="173">
        <f t="shared" si="108"/>
        <v>2.5798266556564888</v>
      </c>
      <c r="AX63" s="173">
        <f t="shared" si="108"/>
        <v>2.7328906211268733</v>
      </c>
      <c r="AY63" s="173">
        <f t="shared" si="108"/>
        <v>2.8614311825805889</v>
      </c>
      <c r="AZ63" s="173">
        <f t="shared" si="108"/>
        <v>2.8763343865756648</v>
      </c>
      <c r="BA63" s="173">
        <f t="shared" si="109"/>
        <v>2.9093025791189344</v>
      </c>
      <c r="BB63" s="173">
        <f t="shared" si="110"/>
        <v>2.761860563325528</v>
      </c>
      <c r="BC63" s="61">
        <f t="shared" si="102"/>
        <v>-5.0679505408494981E-2</v>
      </c>
      <c r="BF63" s="105"/>
    </row>
    <row r="64" spans="1:58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13">SUM(E51:E53)</f>
        <v>307586.39999999991</v>
      </c>
      <c r="F64" s="154">
        <f t="shared" si="113"/>
        <v>312002.81999999983</v>
      </c>
      <c r="G64" s="154">
        <f t="shared" si="113"/>
        <v>314085.74999999994</v>
      </c>
      <c r="H64" s="154">
        <f t="shared" si="113"/>
        <v>225185.55999999994</v>
      </c>
      <c r="I64" s="154">
        <f t="shared" si="113"/>
        <v>291368.51999999996</v>
      </c>
      <c r="J64" s="154">
        <f t="shared" si="113"/>
        <v>290915.21000000002</v>
      </c>
      <c r="K64" s="154">
        <f t="shared" si="113"/>
        <v>314581.43999999971</v>
      </c>
      <c r="L64" s="154">
        <f t="shared" si="113"/>
        <v>387624.22000000009</v>
      </c>
      <c r="M64" s="154">
        <f t="shared" si="113"/>
        <v>406414.74999999977</v>
      </c>
      <c r="N64" s="154">
        <f t="shared" si="113"/>
        <v>411776.26999999984</v>
      </c>
      <c r="O64" s="154">
        <f t="shared" ref="O64:P64" si="114">SUM(O51:O53)</f>
        <v>412801.68999999994</v>
      </c>
      <c r="P64" s="154">
        <f t="shared" si="114"/>
        <v>411153.38000000012</v>
      </c>
      <c r="Q64" s="154">
        <f t="shared" ref="Q64" si="115">SUM(Q51:Q53)</f>
        <v>437098.29999999981</v>
      </c>
      <c r="R64" s="52">
        <f t="shared" si="103"/>
        <v>6.3102776876112959E-2</v>
      </c>
      <c r="T64" s="108" t="s">
        <v>85</v>
      </c>
      <c r="U64" s="117">
        <f>SUM(U51:U53)</f>
        <v>45609.39</v>
      </c>
      <c r="V64" s="154">
        <f>SUM(V51:V53)</f>
        <v>53062.921000000002</v>
      </c>
      <c r="W64" s="154">
        <f>SUM(W51:W53)</f>
        <v>61321.651000000027</v>
      </c>
      <c r="X64" s="154">
        <f>SUM(X51:X53)</f>
        <v>63351.315999999992</v>
      </c>
      <c r="Y64" s="154">
        <f t="shared" ref="Y64:AI64" si="116">SUM(Y51:Y53)</f>
        <v>61448.611999999994</v>
      </c>
      <c r="Z64" s="154">
        <f t="shared" si="116"/>
        <v>65590.697999999975</v>
      </c>
      <c r="AA64" s="154">
        <f t="shared" si="116"/>
        <v>58604.442999999985</v>
      </c>
      <c r="AB64" s="154">
        <f t="shared" si="116"/>
        <v>74095.891999999963</v>
      </c>
      <c r="AC64" s="154">
        <f t="shared" si="116"/>
        <v>76343.599000000002</v>
      </c>
      <c r="AD64" s="154">
        <f t="shared" si="116"/>
        <v>80321.476000000039</v>
      </c>
      <c r="AE64" s="154">
        <f t="shared" si="116"/>
        <v>99368.438000000038</v>
      </c>
      <c r="AF64" s="154">
        <f t="shared" si="116"/>
        <v>107006.38200000001</v>
      </c>
      <c r="AG64" s="154">
        <f t="shared" si="116"/>
        <v>114366.99700000009</v>
      </c>
      <c r="AH64" s="154">
        <f t="shared" ref="AH64" si="117">SUM(AH51:AH53)</f>
        <v>116285.541</v>
      </c>
      <c r="AI64" s="154">
        <f t="shared" si="116"/>
        <v>121877.28200000006</v>
      </c>
      <c r="AJ64" s="119">
        <f>IF(AJ53="","",SUM(AJ51:AJ53))</f>
        <v>120174.49599999996</v>
      </c>
      <c r="AK64" s="52">
        <f t="shared" si="104"/>
        <v>-1.3971315835547664E-2</v>
      </c>
      <c r="AM64" s="197">
        <f t="shared" si="107"/>
        <v>1.9450344091466372</v>
      </c>
      <c r="AN64" s="156">
        <f t="shared" si="107"/>
        <v>1.9790475308153666</v>
      </c>
      <c r="AO64" s="156">
        <f t="shared" ref="AO64:AZ66" si="118">(W64/D64)*10</f>
        <v>1.7976382565582869</v>
      </c>
      <c r="AP64" s="156">
        <f t="shared" si="118"/>
        <v>2.0596266935079059</v>
      </c>
      <c r="AQ64" s="156">
        <f t="shared" si="118"/>
        <v>1.9694889937212756</v>
      </c>
      <c r="AR64" s="156">
        <f t="shared" si="118"/>
        <v>2.0883054388809423</v>
      </c>
      <c r="AS64" s="156">
        <f t="shared" si="118"/>
        <v>2.6024956040698171</v>
      </c>
      <c r="AT64" s="156">
        <f t="shared" si="118"/>
        <v>2.5430301118322589</v>
      </c>
      <c r="AU64" s="156">
        <f t="shared" si="118"/>
        <v>2.6242560160398627</v>
      </c>
      <c r="AV64" s="156">
        <f t="shared" si="118"/>
        <v>2.5532808292822393</v>
      </c>
      <c r="AW64" s="156">
        <f t="shared" si="118"/>
        <v>2.5635250036749513</v>
      </c>
      <c r="AX64" s="156">
        <f t="shared" si="118"/>
        <v>2.6329354926217627</v>
      </c>
      <c r="AY64" s="156">
        <f t="shared" si="118"/>
        <v>2.7774062113875608</v>
      </c>
      <c r="AZ64" s="156">
        <f t="shared" si="118"/>
        <v>2.8169831620602137</v>
      </c>
      <c r="BA64" s="156">
        <f t="shared" ref="BA64:BA66" si="119">(AI64/P64)*10</f>
        <v>2.9642777593121092</v>
      </c>
      <c r="BB64" s="156">
        <f t="shared" ref="BB64" si="120">(AJ64/Q64)*10</f>
        <v>2.7493700158522696</v>
      </c>
      <c r="BC64" s="61">
        <f t="shared" si="102"/>
        <v>-7.2499192352916075E-2</v>
      </c>
    </row>
    <row r="65" spans="1:55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21">SUM(E54:E56)</f>
        <v>341280.04000000004</v>
      </c>
      <c r="F65" s="154">
        <f t="shared" si="121"/>
        <v>330986.2099999999</v>
      </c>
      <c r="G65" s="154">
        <f t="shared" si="121"/>
        <v>352389.62000000011</v>
      </c>
      <c r="H65" s="154">
        <f t="shared" si="121"/>
        <v>271249.88999999984</v>
      </c>
      <c r="I65" s="154">
        <f t="shared" si="121"/>
        <v>338059.84999999963</v>
      </c>
      <c r="J65" s="154">
        <f t="shared" si="121"/>
        <v>341622.02</v>
      </c>
      <c r="K65" s="154">
        <f t="shared" si="121"/>
        <v>348164.02999999968</v>
      </c>
      <c r="L65" s="154">
        <f t="shared" si="121"/>
        <v>373006.16999999981</v>
      </c>
      <c r="M65" s="154">
        <f t="shared" si="121"/>
        <v>455027.89</v>
      </c>
      <c r="N65" s="154">
        <f t="shared" si="121"/>
        <v>411180.44999999978</v>
      </c>
      <c r="O65" s="154">
        <f t="shared" ref="O65:P65" si="122">SUM(O54:O56)</f>
        <v>458853.4600000002</v>
      </c>
      <c r="P65" s="154">
        <f t="shared" si="122"/>
        <v>468166.8600000001</v>
      </c>
      <c r="Q65" s="154">
        <f>IF(Q56="","",SUM(Q54:Q56))</f>
        <v>458089.68999999977</v>
      </c>
      <c r="R65" s="52">
        <f t="shared" si="103"/>
        <v>-2.1524740132183494E-2</v>
      </c>
      <c r="T65" s="109" t="s">
        <v>86</v>
      </c>
      <c r="U65" s="117">
        <f>SUM(U54:U56)</f>
        <v>52069.507000000012</v>
      </c>
      <c r="V65" s="154">
        <f>SUM(V54:V56)</f>
        <v>57799.210999999981</v>
      </c>
      <c r="W65" s="154">
        <f>SUM(W54:W56)</f>
        <v>67284.703999999983</v>
      </c>
      <c r="X65" s="154">
        <f>SUM(X54:X56)</f>
        <v>68302.889999999985</v>
      </c>
      <c r="Y65" s="154">
        <f t="shared" ref="Y65:AI65" si="123">SUM(Y54:Y56)</f>
        <v>68997.127000000022</v>
      </c>
      <c r="Z65" s="154">
        <f t="shared" si="123"/>
        <v>75648.96299999996</v>
      </c>
      <c r="AA65" s="154">
        <f t="shared" si="123"/>
        <v>65293.128000000026</v>
      </c>
      <c r="AB65" s="154">
        <f t="shared" si="123"/>
        <v>80241.398000000045</v>
      </c>
      <c r="AC65" s="154">
        <f t="shared" si="123"/>
        <v>84590.548999999999</v>
      </c>
      <c r="AD65" s="154">
        <f t="shared" si="123"/>
        <v>84889.636000000028</v>
      </c>
      <c r="AE65" s="154">
        <f t="shared" si="123"/>
        <v>93771.617999999988</v>
      </c>
      <c r="AF65" s="154">
        <f t="shared" si="123"/>
        <v>121302.12800000008</v>
      </c>
      <c r="AG65" s="154">
        <f t="shared" si="123"/>
        <v>117899.58700000003</v>
      </c>
      <c r="AH65" s="154">
        <f t="shared" ref="AH65" si="124">SUM(AH54:AH56)</f>
        <v>136371.95699999994</v>
      </c>
      <c r="AI65" s="154">
        <f t="shared" si="123"/>
        <v>135087.1620000001</v>
      </c>
      <c r="AJ65" s="119">
        <f>IF(AJ56="","",SUM(AJ54:AJ56))</f>
        <v>129677.66299999994</v>
      </c>
      <c r="AK65" s="52">
        <f t="shared" si="104"/>
        <v>-4.0044508448553777E-2</v>
      </c>
      <c r="AM65" s="198">
        <f t="shared" si="107"/>
        <v>1.9239920608248851</v>
      </c>
      <c r="AN65" s="157">
        <f t="shared" si="107"/>
        <v>1.7497338733485361</v>
      </c>
      <c r="AO65" s="157">
        <f t="shared" si="118"/>
        <v>1.8123227987763368</v>
      </c>
      <c r="AP65" s="157">
        <f t="shared" si="118"/>
        <v>2.0013737105750451</v>
      </c>
      <c r="AQ65" s="157">
        <f t="shared" si="118"/>
        <v>2.0845921949437121</v>
      </c>
      <c r="AR65" s="157">
        <f t="shared" si="118"/>
        <v>2.1467420918924893</v>
      </c>
      <c r="AS65" s="157">
        <f t="shared" si="118"/>
        <v>2.4071209024269122</v>
      </c>
      <c r="AT65" s="157">
        <f t="shared" si="118"/>
        <v>2.3735855648045794</v>
      </c>
      <c r="AU65" s="157">
        <f t="shared" si="118"/>
        <v>2.4761445119960355</v>
      </c>
      <c r="AV65" s="157">
        <f t="shared" si="118"/>
        <v>2.4382081055300313</v>
      </c>
      <c r="AW65" s="157">
        <f t="shared" si="118"/>
        <v>2.5139428122596481</v>
      </c>
      <c r="AX65" s="157">
        <f t="shared" si="118"/>
        <v>2.6658174293448273</v>
      </c>
      <c r="AY65" s="157">
        <f t="shared" si="118"/>
        <v>2.8673441794229291</v>
      </c>
      <c r="AZ65" s="157">
        <f t="shared" si="118"/>
        <v>2.972015444756587</v>
      </c>
      <c r="BA65" s="157">
        <f t="shared" si="119"/>
        <v>2.8854490469487755</v>
      </c>
      <c r="BB65" s="157">
        <f>IF(AJ65="","",(AJ65/Q65)*10)</f>
        <v>2.8308356601520543</v>
      </c>
      <c r="BC65" s="52">
        <f t="shared" si="102"/>
        <v>-1.8927170748162116E-2</v>
      </c>
    </row>
    <row r="66" spans="1:55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25">SUM(E57:E59)</f>
        <v>374827.90000000014</v>
      </c>
      <c r="F66" s="154">
        <f t="shared" si="125"/>
        <v>411823.39999999991</v>
      </c>
      <c r="G66" s="154">
        <f t="shared" si="125"/>
        <v>392287.49999999988</v>
      </c>
      <c r="H66" s="154">
        <f t="shared" si="125"/>
        <v>324909.64999999991</v>
      </c>
      <c r="I66" s="154">
        <f t="shared" si="125"/>
        <v>335894.45999999973</v>
      </c>
      <c r="J66" s="154">
        <f t="shared" si="125"/>
        <v>323029.73000000004</v>
      </c>
      <c r="K66" s="154">
        <f t="shared" si="125"/>
        <v>359624.85999999987</v>
      </c>
      <c r="L66" s="154">
        <f t="shared" si="125"/>
        <v>485561.99000000028</v>
      </c>
      <c r="M66" s="154">
        <f t="shared" si="125"/>
        <v>462583.7999999997</v>
      </c>
      <c r="N66" s="154">
        <f t="shared" si="125"/>
        <v>492833.60999999993</v>
      </c>
      <c r="O66" s="154">
        <f t="shared" ref="O66:P66" si="126">SUM(O57:O59)</f>
        <v>489114.31000000017</v>
      </c>
      <c r="P66" s="154">
        <f t="shared" si="126"/>
        <v>507658.44999999984</v>
      </c>
      <c r="Q66" s="154">
        <f>IF(Q59="","",SUM(Q57:Q59))</f>
        <v>548620.53999999957</v>
      </c>
      <c r="R66" s="52">
        <f t="shared" si="103"/>
        <v>8.0688285598318615E-2</v>
      </c>
      <c r="T66" s="109" t="s">
        <v>87</v>
      </c>
      <c r="U66" s="117">
        <f>SUM(U57:U59)</f>
        <v>66706.640000000043</v>
      </c>
      <c r="V66" s="154">
        <f>SUM(V57:V59)</f>
        <v>75687.896000000008</v>
      </c>
      <c r="W66" s="154">
        <f>SUM(W57:W59)</f>
        <v>78884.929000000004</v>
      </c>
      <c r="X66" s="154">
        <f>SUM(X57:X59)</f>
        <v>90834.866999999969</v>
      </c>
      <c r="Y66" s="154">
        <f t="shared" ref="Y66:AI66" si="127">SUM(Y57:Y59)</f>
        <v>90275.416000000056</v>
      </c>
      <c r="Z66" s="154">
        <f t="shared" si="127"/>
        <v>87840.50900000002</v>
      </c>
      <c r="AA66" s="154">
        <f t="shared" si="127"/>
        <v>78765.768000000011</v>
      </c>
      <c r="AB66" s="154">
        <f t="shared" si="127"/>
        <v>86377.072000000029</v>
      </c>
      <c r="AC66" s="154">
        <f t="shared" si="127"/>
        <v>89313.755000000005</v>
      </c>
      <c r="AD66" s="154">
        <f t="shared" si="127"/>
        <v>95872.349999999977</v>
      </c>
      <c r="AE66" s="154">
        <f t="shared" si="127"/>
        <v>128355.976</v>
      </c>
      <c r="AF66" s="154">
        <f t="shared" si="127"/>
        <v>133533.43400000001</v>
      </c>
      <c r="AG66" s="154">
        <f t="shared" si="127"/>
        <v>144237.76400000011</v>
      </c>
      <c r="AH66" s="154">
        <f t="shared" ref="AH66" si="128">SUM(AH57:AH59)</f>
        <v>138745.30100000001</v>
      </c>
      <c r="AI66" s="154">
        <f t="shared" si="127"/>
        <v>146549.62399999995</v>
      </c>
      <c r="AJ66" s="119">
        <f>IF(AJ59="","",SUM(AJ57:AJ59))</f>
        <v>148907.62500000006</v>
      </c>
      <c r="AK66" s="52">
        <f t="shared" si="104"/>
        <v>1.6090119753566248E-2</v>
      </c>
      <c r="AM66" s="198">
        <f t="shared" si="107"/>
        <v>1.8380654168220978</v>
      </c>
      <c r="AN66" s="157">
        <f t="shared" si="107"/>
        <v>1.8450697519866253</v>
      </c>
      <c r="AO66" s="157">
        <f t="shared" si="118"/>
        <v>1.959075682997454</v>
      </c>
      <c r="AP66" s="157">
        <f t="shared" si="118"/>
        <v>2.4233752876986996</v>
      </c>
      <c r="AQ66" s="157">
        <f t="shared" si="118"/>
        <v>2.1920904931579916</v>
      </c>
      <c r="AR66" s="157">
        <f t="shared" si="118"/>
        <v>2.2391870503138653</v>
      </c>
      <c r="AS66" s="157">
        <f t="shared" si="118"/>
        <v>2.4242360299240122</v>
      </c>
      <c r="AT66" s="157">
        <f t="shared" si="118"/>
        <v>2.5715539339350846</v>
      </c>
      <c r="AU66" s="157">
        <f t="shared" si="118"/>
        <v>2.764877245199691</v>
      </c>
      <c r="AV66" s="157">
        <f t="shared" si="118"/>
        <v>2.6658988480384815</v>
      </c>
      <c r="AW66" s="157">
        <f t="shared" si="118"/>
        <v>2.643451889634111</v>
      </c>
      <c r="AX66" s="157">
        <f t="shared" si="118"/>
        <v>2.8866863474250524</v>
      </c>
      <c r="AY66" s="157">
        <f t="shared" si="118"/>
        <v>2.9267030712454885</v>
      </c>
      <c r="AZ66" s="157">
        <f t="shared" si="118"/>
        <v>2.836664112321718</v>
      </c>
      <c r="BA66" s="157">
        <f t="shared" si="119"/>
        <v>2.8867760203735404</v>
      </c>
      <c r="BB66" s="157">
        <f t="shared" ref="BB66:BB67" si="129">IF(AJ66="","",(AJ66/Q66)*10)</f>
        <v>2.7142189207863083</v>
      </c>
      <c r="BC66" s="52">
        <f t="shared" si="102"/>
        <v>-5.9775021813054864E-2</v>
      </c>
    </row>
    <row r="67" spans="1:55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N67" si="130">IF(E62="","",SUM(E60:E62))</f>
        <v>378869.0400000001</v>
      </c>
      <c r="F67" s="155">
        <f t="shared" si="130"/>
        <v>396865.16000000021</v>
      </c>
      <c r="G67" s="155">
        <f t="shared" si="130"/>
        <v>336903.74</v>
      </c>
      <c r="H67" s="155">
        <f t="shared" si="130"/>
        <v>311374.30999999976</v>
      </c>
      <c r="I67" s="155">
        <f t="shared" si="130"/>
        <v>337617.05000000005</v>
      </c>
      <c r="J67" s="155">
        <f t="shared" si="130"/>
        <v>314897.43999999994</v>
      </c>
      <c r="K67" s="155">
        <f t="shared" si="130"/>
        <v>372869.66999999981</v>
      </c>
      <c r="L67" s="155">
        <f t="shared" si="130"/>
        <v>493444.35000000033</v>
      </c>
      <c r="M67" s="155">
        <f t="shared" si="130"/>
        <v>455271.89999999967</v>
      </c>
      <c r="N67" s="155">
        <f t="shared" si="130"/>
        <v>469176.04999999987</v>
      </c>
      <c r="O67" s="155">
        <f t="shared" ref="O67:P67" si="131">IF(O62="","",SUM(O60:O62))</f>
        <v>416430.29999999993</v>
      </c>
      <c r="P67" s="155">
        <f t="shared" si="131"/>
        <v>491894.41000000027</v>
      </c>
      <c r="Q67" s="155" t="str">
        <f>IF(Q62="","",SUM(Q60:Q62))</f>
        <v/>
      </c>
      <c r="R67" s="55" t="str">
        <f t="shared" si="103"/>
        <v/>
      </c>
      <c r="T67" s="110" t="s">
        <v>88</v>
      </c>
      <c r="U67" s="196">
        <f>SUM(U60:U62)</f>
        <v>63838.016000000018</v>
      </c>
      <c r="V67" s="155">
        <f>SUM(V60:V62)</f>
        <v>79380.659999999989</v>
      </c>
      <c r="W67" s="155">
        <f>IF(W62="","",SUM(W60:W62))</f>
        <v>89950.456999999995</v>
      </c>
      <c r="X67" s="155">
        <f>IF(X62="","",SUM(X60:X62))</f>
        <v>90706.435000000056</v>
      </c>
      <c r="Y67" s="155">
        <f t="shared" ref="Y67:AJ67" si="132">IF(Y62="","",SUM(Y60:Y62))</f>
        <v>98610.478999999992</v>
      </c>
      <c r="Z67" s="155">
        <f t="shared" si="132"/>
        <v>84566.343999999997</v>
      </c>
      <c r="AA67" s="155">
        <f t="shared" si="132"/>
        <v>90045.485000000015</v>
      </c>
      <c r="AB67" s="155">
        <f t="shared" si="132"/>
        <v>94962.186000000016</v>
      </c>
      <c r="AC67" s="155">
        <f t="shared" si="132"/>
        <v>95891.539000000004</v>
      </c>
      <c r="AD67" s="155">
        <f t="shared" si="132"/>
        <v>103388.924</v>
      </c>
      <c r="AE67" s="155">
        <f t="shared" si="132"/>
        <v>140739.50200000001</v>
      </c>
      <c r="AF67" s="155">
        <f t="shared" si="132"/>
        <v>135949.3170000001</v>
      </c>
      <c r="AG67" s="155">
        <f t="shared" si="132"/>
        <v>144292.45000000004</v>
      </c>
      <c r="AH67" s="155">
        <f t="shared" ref="AH67" si="133">IF(AH62="","",SUM(AH60:AH62))</f>
        <v>128817.85499999998</v>
      </c>
      <c r="AI67" s="155">
        <f t="shared" si="132"/>
        <v>154177.83399999997</v>
      </c>
      <c r="AJ67" s="123" t="str">
        <f t="shared" si="132"/>
        <v/>
      </c>
      <c r="AK67" s="55" t="str">
        <f t="shared" si="104"/>
        <v/>
      </c>
      <c r="AM67" s="200">
        <f t="shared" si="107"/>
        <v>2.1176785143360082</v>
      </c>
      <c r="AN67" s="158">
        <f t="shared" si="107"/>
        <v>2.0453352071175841</v>
      </c>
      <c r="AO67" s="158">
        <f t="shared" ref="AO67:AZ67" si="134">IF(W62="","",(W67/D67)*10)</f>
        <v>2.3611669003409426</v>
      </c>
      <c r="AP67" s="158">
        <f t="shared" si="134"/>
        <v>2.3941369028200361</v>
      </c>
      <c r="AQ67" s="158">
        <f t="shared" si="134"/>
        <v>2.4847350923925884</v>
      </c>
      <c r="AR67" s="158">
        <f t="shared" si="134"/>
        <v>2.5101040433685897</v>
      </c>
      <c r="AS67" s="158">
        <f t="shared" si="134"/>
        <v>2.8918726467832263</v>
      </c>
      <c r="AT67" s="158">
        <f t="shared" si="134"/>
        <v>2.8127189074129992</v>
      </c>
      <c r="AU67" s="158">
        <f t="shared" si="134"/>
        <v>3.045167309076886</v>
      </c>
      <c r="AV67" s="158">
        <f t="shared" si="134"/>
        <v>2.7727898597920304</v>
      </c>
      <c r="AW67" s="158">
        <f t="shared" si="134"/>
        <v>2.852185905056972</v>
      </c>
      <c r="AX67" s="158">
        <f t="shared" si="134"/>
        <v>2.9861126285193573</v>
      </c>
      <c r="AY67" s="158">
        <f t="shared" si="134"/>
        <v>3.0754436421040694</v>
      </c>
      <c r="AZ67" s="158">
        <f t="shared" si="134"/>
        <v>3.093383334497994</v>
      </c>
      <c r="BA67" s="158">
        <f t="shared" ref="BA67" si="135">IF(AI62="","",(AI67/P67)*10)</f>
        <v>3.1343684918070096</v>
      </c>
      <c r="BB67" s="303" t="str">
        <f t="shared" si="129"/>
        <v/>
      </c>
      <c r="BC67" s="55" t="str">
        <f t="shared" si="102"/>
        <v/>
      </c>
    </row>
    <row r="68" spans="1:55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</row>
  </sheetData>
  <mergeCells count="24"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  <mergeCell ref="AM48:BB48"/>
    <mergeCell ref="BC48:BC49"/>
    <mergeCell ref="A48:A49"/>
    <mergeCell ref="B48:Q48"/>
    <mergeCell ref="R48:R49"/>
    <mergeCell ref="T48:T49"/>
    <mergeCell ref="U48:AJ48"/>
    <mergeCell ref="AK48:AK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O23 Q20 B42:N45 O42:O45 U43:AH45 B64:O67 U64:AI67 U42:AG42 U20:AJ23 Q42:Q45 P64:P67 Q64:Q65 AJ64:AJ65 P20:P2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F70"/>
  <sheetViews>
    <sheetView showGridLines="0" topLeftCell="AK53" zoomScaleNormal="100" workbookViewId="0">
      <selection activeCell="BB66" sqref="BB66"/>
    </sheetView>
  </sheetViews>
  <sheetFormatPr defaultRowHeight="15" x14ac:dyDescent="0.25"/>
  <cols>
    <col min="1" max="1" width="18.7109375" customWidth="1"/>
    <col min="2" max="3" width="9.7109375" bestFit="1" customWidth="1"/>
    <col min="6" max="15" width="9.7109375" bestFit="1" customWidth="1"/>
    <col min="18" max="18" width="10.140625" customWidth="1"/>
    <col min="19" max="19" width="1.7109375" customWidth="1"/>
    <col min="20" max="20" width="18.7109375" hidden="1" customWidth="1"/>
    <col min="37" max="37" width="10" customWidth="1"/>
    <col min="38" max="38" width="1.7109375" customWidth="1"/>
    <col min="55" max="55" width="10" customWidth="1"/>
    <col min="57" max="58" width="9.140625" style="101"/>
  </cols>
  <sheetData>
    <row r="1" spans="1:58" ht="15.75" x14ac:dyDescent="0.25">
      <c r="A1" s="4" t="s">
        <v>100</v>
      </c>
    </row>
    <row r="3" spans="1:58" ht="15.75" thickBot="1" x14ac:dyDescent="0.3">
      <c r="M3" s="119"/>
      <c r="N3" s="119"/>
      <c r="O3" s="119"/>
      <c r="P3" s="119"/>
      <c r="R3" s="205" t="s">
        <v>1</v>
      </c>
      <c r="AK3" s="289">
        <v>1000</v>
      </c>
      <c r="BC3" s="289" t="s">
        <v>47</v>
      </c>
    </row>
    <row r="4" spans="1:58" ht="20.100000000000001" customHeight="1" x14ac:dyDescent="0.25">
      <c r="A4" s="350" t="s">
        <v>3</v>
      </c>
      <c r="B4" s="352" t="s">
        <v>71</v>
      </c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7"/>
      <c r="R4" s="355" t="s">
        <v>149</v>
      </c>
      <c r="T4" s="353" t="s">
        <v>3</v>
      </c>
      <c r="U4" s="345" t="s">
        <v>71</v>
      </c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7"/>
      <c r="AK4" s="357" t="s">
        <v>149</v>
      </c>
      <c r="AM4" s="345" t="s">
        <v>71</v>
      </c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7"/>
      <c r="BC4" s="355" t="s">
        <v>149</v>
      </c>
    </row>
    <row r="5" spans="1:58" ht="20.100000000000001" customHeight="1" thickBot="1" x14ac:dyDescent="0.3">
      <c r="A5" s="351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3">
        <v>2025</v>
      </c>
      <c r="R5" s="356"/>
      <c r="T5" s="354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58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35">
        <v>2018</v>
      </c>
      <c r="AV5" s="135">
        <v>2019</v>
      </c>
      <c r="AW5" s="135">
        <v>2020</v>
      </c>
      <c r="AX5" s="135">
        <v>2021</v>
      </c>
      <c r="AY5" s="135">
        <v>2022</v>
      </c>
      <c r="AZ5" s="135">
        <v>2023</v>
      </c>
      <c r="BA5" s="135">
        <v>2024</v>
      </c>
      <c r="BB5" s="133">
        <v>2025</v>
      </c>
      <c r="BC5" s="356"/>
      <c r="BE5" s="290">
        <v>2013</v>
      </c>
      <c r="BF5" s="290">
        <v>2014</v>
      </c>
    </row>
    <row r="6" spans="1:58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4"/>
      <c r="T6" s="291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4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2"/>
    </row>
    <row r="7" spans="1:58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210798.97</v>
      </c>
      <c r="P7" s="204">
        <v>144430.93999999989</v>
      </c>
      <c r="Q7" s="112">
        <v>156395.9099999998</v>
      </c>
      <c r="R7" s="61">
        <f>IF(Q7="","",(Q7-P7)/P7)</f>
        <v>8.2842152796346297E-2</v>
      </c>
      <c r="T7" s="109" t="s">
        <v>73</v>
      </c>
      <c r="U7" s="39">
        <v>5046.811999999999</v>
      </c>
      <c r="V7" s="153">
        <v>5419.8780000000006</v>
      </c>
      <c r="W7" s="153">
        <v>5376.692</v>
      </c>
      <c r="X7" s="153">
        <v>8185.9700000000021</v>
      </c>
      <c r="Y7" s="153">
        <v>9253.7109999999993</v>
      </c>
      <c r="Z7" s="153">
        <v>8018.4579999999987</v>
      </c>
      <c r="AA7" s="153">
        <v>7549.5260000000026</v>
      </c>
      <c r="AB7" s="153">
        <v>9256.76</v>
      </c>
      <c r="AC7" s="153">
        <v>8429.6530000000002</v>
      </c>
      <c r="AD7" s="153">
        <v>12162.242999999999</v>
      </c>
      <c r="AE7" s="153">
        <v>14395.186999999998</v>
      </c>
      <c r="AF7" s="153">
        <v>11537.55599999999</v>
      </c>
      <c r="AG7" s="153">
        <v>12256.628999999999</v>
      </c>
      <c r="AH7" s="153">
        <v>14702.600000000002</v>
      </c>
      <c r="AI7" s="153">
        <v>10034.434000000001</v>
      </c>
      <c r="AJ7" s="112">
        <v>12093.029000000004</v>
      </c>
      <c r="AK7" s="61">
        <f>IF(AJ7="","",(AJ7-AI7)/AI7)</f>
        <v>0.20515307589845155</v>
      </c>
      <c r="AM7" s="124">
        <f t="shared" ref="AM7:AM16" si="0">(U7/B7)*10</f>
        <v>0.44977207995742902</v>
      </c>
      <c r="AN7" s="156">
        <f t="shared" ref="AN7:AN16" si="1">(V7/C7)*10</f>
        <v>0.43216420185329257</v>
      </c>
      <c r="AO7" s="156">
        <f t="shared" ref="AO7:AO16" si="2">(W7/D7)*10</f>
        <v>0.48157310832003042</v>
      </c>
      <c r="AP7" s="156">
        <f t="shared" ref="AP7:AP16" si="3">(X7/E7)*10</f>
        <v>0.81023144139078462</v>
      </c>
      <c r="AQ7" s="156">
        <f t="shared" ref="AQ7:AQ16" si="4">(Y7/F7)*10</f>
        <v>0.50984889235532815</v>
      </c>
      <c r="AR7" s="156">
        <f t="shared" ref="AR7:AR16" si="5">(Z7/G7)*10</f>
        <v>0.48445392298565154</v>
      </c>
      <c r="AS7" s="156">
        <f t="shared" ref="AS7:AS16" si="6">(AA7/H7)*10</f>
        <v>0.5923922796474268</v>
      </c>
      <c r="AT7" s="156">
        <f t="shared" ref="AT7:AT16" si="7">(AB7/I7)*10</f>
        <v>0.55910247502123656</v>
      </c>
      <c r="AU7" s="156">
        <f t="shared" ref="AU7:AU16" si="8">(AC7/J7)*10</f>
        <v>0.78036077850810914</v>
      </c>
      <c r="AV7" s="156">
        <f t="shared" ref="AV7:AV16" si="9">(AD7/K7)*10</f>
        <v>0.60468642002463424</v>
      </c>
      <c r="AW7" s="156">
        <f t="shared" ref="AW7:AW16" si="10">(AE7/L7)*10</f>
        <v>0.62204140404177755</v>
      </c>
      <c r="AX7" s="156">
        <f t="shared" ref="AX7:AX16" si="11">(AF7/M7)*10</f>
        <v>0.53835457336931103</v>
      </c>
      <c r="AY7" s="156">
        <f t="shared" ref="AY7:AY16" si="12">(AG7/N7)*10</f>
        <v>0.64681962194657916</v>
      </c>
      <c r="AZ7" s="156">
        <f t="shared" ref="AZ7:AZ22" si="13">(AH7/O7)*10</f>
        <v>0.69747020111151403</v>
      </c>
      <c r="BA7" s="156">
        <f t="shared" ref="BA7:BA22" si="14">(AI7/P7)*10</f>
        <v>0.69475653900750145</v>
      </c>
      <c r="BB7" s="156">
        <f>(AJ7/Q7)*10</f>
        <v>0.77323179359358052</v>
      </c>
      <c r="BC7" s="61">
        <f t="shared" ref="BC7:BC23" si="15">IF(BB7="","",(BB7-BA7)/BA7)</f>
        <v>0.11295360342802294</v>
      </c>
      <c r="BE7" s="105"/>
      <c r="BF7" s="105"/>
    </row>
    <row r="8" spans="1:58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255504.85999999996</v>
      </c>
      <c r="P8" s="202">
        <v>163866.36999999988</v>
      </c>
      <c r="Q8" s="119">
        <v>177159.38999999964</v>
      </c>
      <c r="R8" s="52">
        <f t="shared" ref="R8:R23" si="16">IF(Q8="","",(Q8-P8)/P8)</f>
        <v>8.1121098856341098E-2</v>
      </c>
      <c r="T8" s="109" t="s">
        <v>74</v>
      </c>
      <c r="U8" s="19">
        <v>4875.3999999999996</v>
      </c>
      <c r="V8" s="154">
        <v>5047.22</v>
      </c>
      <c r="W8" s="154">
        <v>4979.2489999999998</v>
      </c>
      <c r="X8" s="154">
        <v>7645.0780000000004</v>
      </c>
      <c r="Y8" s="154">
        <v>9124.9479999999967</v>
      </c>
      <c r="Z8" s="154">
        <v>9271.5960000000014</v>
      </c>
      <c r="AA8" s="154">
        <v>8398.7909999999993</v>
      </c>
      <c r="AB8" s="154">
        <v>10079.532000000001</v>
      </c>
      <c r="AC8" s="154">
        <v>9460.1350000000002</v>
      </c>
      <c r="AD8" s="154">
        <v>13827.451999999999</v>
      </c>
      <c r="AE8" s="154">
        <v>13178.782000000005</v>
      </c>
      <c r="AF8" s="154">
        <v>12834.916000000007</v>
      </c>
      <c r="AG8" s="154">
        <v>17027.523999999998</v>
      </c>
      <c r="AH8" s="154">
        <v>16408.731999999996</v>
      </c>
      <c r="AI8" s="154">
        <v>11476.990000000007</v>
      </c>
      <c r="AJ8" s="119">
        <v>11812.482</v>
      </c>
      <c r="AK8" s="52">
        <f t="shared" ref="AK8:AK23" si="17">IF(AJ8="","",(AJ8-AI8)/AI8)</f>
        <v>2.9231706222623936E-2</v>
      </c>
      <c r="AM8" s="125">
        <f t="shared" si="0"/>
        <v>0.46934653261753362</v>
      </c>
      <c r="AN8" s="157">
        <f t="shared" si="1"/>
        <v>0.46007754707955117</v>
      </c>
      <c r="AO8" s="157">
        <f t="shared" si="2"/>
        <v>0.54886851547144277</v>
      </c>
      <c r="AP8" s="157">
        <f t="shared" si="3"/>
        <v>0.83587031142493495</v>
      </c>
      <c r="AQ8" s="157">
        <f t="shared" si="4"/>
        <v>0.51048511635099003</v>
      </c>
      <c r="AR8" s="157">
        <f t="shared" si="5"/>
        <v>0.48971130968147902</v>
      </c>
      <c r="AS8" s="157">
        <f t="shared" si="6"/>
        <v>0.52155723141664712</v>
      </c>
      <c r="AT8" s="157">
        <f t="shared" si="7"/>
        <v>0.55854530317506745</v>
      </c>
      <c r="AU8" s="157">
        <f t="shared" si="8"/>
        <v>0.93501907816934571</v>
      </c>
      <c r="AV8" s="157">
        <f t="shared" si="9"/>
        <v>0.57852492138372347</v>
      </c>
      <c r="AW8" s="157">
        <f t="shared" si="10"/>
        <v>0.65767022395341579</v>
      </c>
      <c r="AX8" s="157">
        <f t="shared" si="11"/>
        <v>0.49994277984027458</v>
      </c>
      <c r="AY8" s="157">
        <f t="shared" si="12"/>
        <v>0.64096617096176511</v>
      </c>
      <c r="AZ8" s="157">
        <f t="shared" si="13"/>
        <v>0.6422082147478525</v>
      </c>
      <c r="BA8" s="157">
        <f t="shared" si="14"/>
        <v>0.70038715082295511</v>
      </c>
      <c r="BB8" s="157">
        <f>IF(AJ8="","",(AJ8/Q8)*10)</f>
        <v>0.66677143108248582</v>
      </c>
      <c r="BC8" s="52">
        <f t="shared" si="15"/>
        <v>-4.7995911548306971E-2</v>
      </c>
      <c r="BE8" s="105"/>
      <c r="BF8" s="105"/>
    </row>
    <row r="9" spans="1:58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307519.83</v>
      </c>
      <c r="P9" s="202">
        <v>152411.75999999995</v>
      </c>
      <c r="Q9" s="119">
        <v>150246.00999999995</v>
      </c>
      <c r="R9" s="52">
        <f t="shared" si="16"/>
        <v>-1.4209861496252E-2</v>
      </c>
      <c r="T9" s="109" t="s">
        <v>75</v>
      </c>
      <c r="U9" s="19">
        <v>7464.3919999999998</v>
      </c>
      <c r="V9" s="154">
        <v>5720.5099999999993</v>
      </c>
      <c r="W9" s="154">
        <v>6851.9379999999956</v>
      </c>
      <c r="X9" s="154">
        <v>7142.3209999999999</v>
      </c>
      <c r="Y9" s="154">
        <v>8172.4949999999981</v>
      </c>
      <c r="Z9" s="154">
        <v>8953.7059999999983</v>
      </c>
      <c r="AA9" s="154">
        <v>8549.0249999999996</v>
      </c>
      <c r="AB9" s="154">
        <v>9978.1299999999992</v>
      </c>
      <c r="AC9" s="154">
        <v>10309.046</v>
      </c>
      <c r="AD9" s="154">
        <v>11853.175999999999</v>
      </c>
      <c r="AE9" s="154">
        <v>12973.125000000002</v>
      </c>
      <c r="AF9" s="154">
        <v>17902.007000000001</v>
      </c>
      <c r="AG9" s="154">
        <v>13839.738000000005</v>
      </c>
      <c r="AH9" s="154">
        <v>20309.122000000007</v>
      </c>
      <c r="AI9" s="154">
        <v>12319.741000000013</v>
      </c>
      <c r="AJ9" s="119">
        <v>11502.370999999999</v>
      </c>
      <c r="AK9" s="52">
        <f t="shared" si="17"/>
        <v>-6.6346362313949026E-2</v>
      </c>
      <c r="AM9" s="125">
        <f t="shared" si="0"/>
        <v>0.44454071154342661</v>
      </c>
      <c r="AN9" s="157">
        <f t="shared" si="1"/>
        <v>0.45529015514061527</v>
      </c>
      <c r="AO9" s="157">
        <f t="shared" si="2"/>
        <v>0.50458285709151873</v>
      </c>
      <c r="AP9" s="157">
        <f t="shared" si="3"/>
        <v>0.9105632961572816</v>
      </c>
      <c r="AQ9" s="157">
        <f t="shared" si="4"/>
        <v>0.51315833592555093</v>
      </c>
      <c r="AR9" s="157">
        <f t="shared" si="5"/>
        <v>0.49803333228390984</v>
      </c>
      <c r="AS9" s="157">
        <f t="shared" si="6"/>
        <v>0.54005566429495178</v>
      </c>
      <c r="AT9" s="157">
        <f t="shared" si="7"/>
        <v>0.54005481555322443</v>
      </c>
      <c r="AU9" s="157">
        <f t="shared" si="8"/>
        <v>0.78542204075338629</v>
      </c>
      <c r="AV9" s="157">
        <f t="shared" si="9"/>
        <v>0.56510951343186677</v>
      </c>
      <c r="AW9" s="157">
        <f t="shared" si="10"/>
        <v>0.62037909182406781</v>
      </c>
      <c r="AX9" s="157">
        <f t="shared" si="11"/>
        <v>0.51615206164782534</v>
      </c>
      <c r="AY9" s="157">
        <f t="shared" si="12"/>
        <v>0.70079856596885204</v>
      </c>
      <c r="AZ9" s="157">
        <f t="shared" si="13"/>
        <v>0.66041666321160508</v>
      </c>
      <c r="BA9" s="157">
        <f t="shared" si="14"/>
        <v>0.8083195811136894</v>
      </c>
      <c r="BB9" s="157">
        <f t="shared" ref="BB9:BB18" si="18">IF(AJ9="","",(AJ9/Q9)*10)</f>
        <v>0.76556914889120864</v>
      </c>
      <c r="BC9" s="52">
        <f t="shared" si="15"/>
        <v>-5.2888032433384725E-2</v>
      </c>
      <c r="BE9" s="105"/>
      <c r="BF9" s="105"/>
    </row>
    <row r="10" spans="1:58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266354.15000000014</v>
      </c>
      <c r="P10" s="202">
        <v>162890.09</v>
      </c>
      <c r="Q10" s="119">
        <v>162790.66999999998</v>
      </c>
      <c r="R10" s="52">
        <f t="shared" si="16"/>
        <v>-6.103502060807555E-4</v>
      </c>
      <c r="T10" s="109" t="s">
        <v>76</v>
      </c>
      <c r="U10" s="19">
        <v>7083.5199999999986</v>
      </c>
      <c r="V10" s="154">
        <v>5734.7760000000007</v>
      </c>
      <c r="W10" s="154">
        <v>6986.2150000000011</v>
      </c>
      <c r="X10" s="154">
        <v>8949.2860000000001</v>
      </c>
      <c r="Y10" s="154">
        <v>7735.4290000000001</v>
      </c>
      <c r="Z10" s="154">
        <v>8580.4020000000019</v>
      </c>
      <c r="AA10" s="154">
        <v>6742.456000000001</v>
      </c>
      <c r="AB10" s="154">
        <v>10425.911000000004</v>
      </c>
      <c r="AC10" s="154">
        <v>11410.679</v>
      </c>
      <c r="AD10" s="154">
        <v>13024.389000000001</v>
      </c>
      <c r="AE10" s="154">
        <v>14120.863000000001</v>
      </c>
      <c r="AF10" s="154">
        <v>13171.960999999996</v>
      </c>
      <c r="AG10" s="154">
        <v>15339.621000000008</v>
      </c>
      <c r="AH10" s="154">
        <v>17054.146000000001</v>
      </c>
      <c r="AI10" s="154">
        <v>12259.460000000006</v>
      </c>
      <c r="AJ10" s="119">
        <v>12155.141999999996</v>
      </c>
      <c r="AK10" s="52">
        <f t="shared" si="17"/>
        <v>-8.5091839281673225E-3</v>
      </c>
      <c r="AM10" s="125">
        <f t="shared" si="0"/>
        <v>0.41567550232571626</v>
      </c>
      <c r="AN10" s="157">
        <f t="shared" si="1"/>
        <v>0.45686088859129592</v>
      </c>
      <c r="AO10" s="157">
        <f t="shared" si="2"/>
        <v>0.53272115749897475</v>
      </c>
      <c r="AP10" s="157">
        <f t="shared" si="3"/>
        <v>0.80396422819385238</v>
      </c>
      <c r="AQ10" s="157">
        <f t="shared" si="4"/>
        <v>0.55468838065790216</v>
      </c>
      <c r="AR10" s="157">
        <f t="shared" si="5"/>
        <v>0.49634555231011412</v>
      </c>
      <c r="AS10" s="157">
        <f t="shared" si="6"/>
        <v>0.55762801647298088</v>
      </c>
      <c r="AT10" s="157">
        <f t="shared" si="7"/>
        <v>0.53227135799174041</v>
      </c>
      <c r="AU10" s="157">
        <f t="shared" si="8"/>
        <v>0.75882468575155682</v>
      </c>
      <c r="AV10" s="157">
        <f t="shared" si="9"/>
        <v>0.5317533930111793</v>
      </c>
      <c r="AW10" s="157">
        <f t="shared" si="10"/>
        <v>0.60603680487223821</v>
      </c>
      <c r="AX10" s="157">
        <f t="shared" si="11"/>
        <v>0.55215186652573567</v>
      </c>
      <c r="AY10" s="157">
        <f t="shared" si="12"/>
        <v>0.73418718445085307</v>
      </c>
      <c r="AZ10" s="157">
        <f t="shared" si="13"/>
        <v>0.64028084413176933</v>
      </c>
      <c r="BA10" s="157">
        <f t="shared" si="14"/>
        <v>0.75262159901808678</v>
      </c>
      <c r="BB10" s="157">
        <f t="shared" si="18"/>
        <v>0.74667313550586145</v>
      </c>
      <c r="BC10" s="52">
        <f t="shared" si="15"/>
        <v>-7.9036577212055013E-3</v>
      </c>
      <c r="BE10" s="105"/>
      <c r="BF10" s="105"/>
    </row>
    <row r="11" spans="1:58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272003.78999999992</v>
      </c>
      <c r="P11" s="202">
        <v>165110.75000000026</v>
      </c>
      <c r="Q11" s="119">
        <v>164045.84999999989</v>
      </c>
      <c r="R11" s="52">
        <f t="shared" si="16"/>
        <v>-6.4496103373061463E-3</v>
      </c>
      <c r="T11" s="109" t="s">
        <v>77</v>
      </c>
      <c r="U11" s="19">
        <v>5269.9080000000022</v>
      </c>
      <c r="V11" s="154">
        <v>6791.5110000000022</v>
      </c>
      <c r="W11" s="154">
        <v>6331.175000000002</v>
      </c>
      <c r="X11" s="154">
        <v>12356.189000000002</v>
      </c>
      <c r="Y11" s="154">
        <v>10013.188000000002</v>
      </c>
      <c r="Z11" s="154">
        <v>9709.3430000000008</v>
      </c>
      <c r="AA11" s="154">
        <v>9074.4239999999991</v>
      </c>
      <c r="AB11" s="154">
        <v>11193.306000000002</v>
      </c>
      <c r="AC11" s="154">
        <v>12194.198</v>
      </c>
      <c r="AD11" s="154">
        <v>12392.851000000008</v>
      </c>
      <c r="AE11" s="154">
        <v>10554.120999999999</v>
      </c>
      <c r="AF11" s="154">
        <v>14483.971999999998</v>
      </c>
      <c r="AG11" s="154">
        <v>20503.534999999996</v>
      </c>
      <c r="AH11" s="154">
        <v>18469.30599999999</v>
      </c>
      <c r="AI11" s="154">
        <v>12356.936000000002</v>
      </c>
      <c r="AJ11" s="119">
        <v>13083.062000000007</v>
      </c>
      <c r="AK11" s="52">
        <f t="shared" si="17"/>
        <v>5.8762625298051686E-2</v>
      </c>
      <c r="AM11" s="125">
        <f t="shared" si="0"/>
        <v>0.4983700555886183</v>
      </c>
      <c r="AN11" s="157">
        <f t="shared" si="1"/>
        <v>0.46272411236012051</v>
      </c>
      <c r="AO11" s="157">
        <f t="shared" si="2"/>
        <v>0.59620293919642087</v>
      </c>
      <c r="AP11" s="157">
        <f t="shared" si="3"/>
        <v>0.78832235306922693</v>
      </c>
      <c r="AQ11" s="157">
        <f t="shared" si="4"/>
        <v>0.48065790285305188</v>
      </c>
      <c r="AR11" s="157">
        <f t="shared" si="5"/>
        <v>0.53317937263440585</v>
      </c>
      <c r="AS11" s="157">
        <f t="shared" si="6"/>
        <v>0.58051031214885285</v>
      </c>
      <c r="AT11" s="157">
        <f t="shared" si="7"/>
        <v>0.53719749811892448</v>
      </c>
      <c r="AU11" s="157">
        <f t="shared" si="8"/>
        <v>0.98815241189063374</v>
      </c>
      <c r="AV11" s="157">
        <f t="shared" si="9"/>
        <v>0.54251916481950524</v>
      </c>
      <c r="AW11" s="157">
        <f t="shared" si="10"/>
        <v>0.50895878228594893</v>
      </c>
      <c r="AX11" s="157">
        <f t="shared" si="11"/>
        <v>0.53260521749669598</v>
      </c>
      <c r="AY11" s="157">
        <f t="shared" si="12"/>
        <v>0.68745029417799752</v>
      </c>
      <c r="AZ11" s="157">
        <f t="shared" si="13"/>
        <v>0.67900914174762028</v>
      </c>
      <c r="BA11" s="157">
        <f t="shared" si="14"/>
        <v>0.74840287503993419</v>
      </c>
      <c r="BB11" s="157">
        <f t="shared" si="18"/>
        <v>0.79752471641312583</v>
      </c>
      <c r="BC11" s="52">
        <f t="shared" si="15"/>
        <v>6.5635559417874412E-2</v>
      </c>
      <c r="BE11" s="105"/>
      <c r="BF11" s="105"/>
    </row>
    <row r="12" spans="1:58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318138.08000000066</v>
      </c>
      <c r="P12" s="202">
        <v>158638.54</v>
      </c>
      <c r="Q12" s="119">
        <v>137471.54999999993</v>
      </c>
      <c r="R12" s="52">
        <f t="shared" si="16"/>
        <v>-0.13342905198194635</v>
      </c>
      <c r="T12" s="109" t="s">
        <v>78</v>
      </c>
      <c r="U12" s="19">
        <v>8468.7459999999992</v>
      </c>
      <c r="V12" s="154">
        <v>4467.674</v>
      </c>
      <c r="W12" s="154">
        <v>6989.1480000000029</v>
      </c>
      <c r="X12" s="154">
        <v>11275.52199999999</v>
      </c>
      <c r="Y12" s="154">
        <v>8874.6120000000028</v>
      </c>
      <c r="Z12" s="154">
        <v>11770.861000000004</v>
      </c>
      <c r="AA12" s="154">
        <v>9513.2329999999984</v>
      </c>
      <c r="AB12" s="154">
        <v>14562.611999999999</v>
      </c>
      <c r="AC12" s="154">
        <v>13054.882</v>
      </c>
      <c r="AD12" s="154">
        <v>13834.111000000008</v>
      </c>
      <c r="AE12" s="154">
        <v>12299.127999999995</v>
      </c>
      <c r="AF12" s="154">
        <v>14683.353999999999</v>
      </c>
      <c r="AG12" s="154">
        <v>14797.464000000002</v>
      </c>
      <c r="AH12" s="154">
        <v>19672.213000000003</v>
      </c>
      <c r="AI12" s="154">
        <v>13628.670999999998</v>
      </c>
      <c r="AJ12" s="119">
        <v>11144.654999999999</v>
      </c>
      <c r="AK12" s="52">
        <f t="shared" si="17"/>
        <v>-0.18226399331233398</v>
      </c>
      <c r="AM12" s="125">
        <f t="shared" si="0"/>
        <v>0.48940102083250003</v>
      </c>
      <c r="AN12" s="157">
        <f t="shared" si="1"/>
        <v>0.50449374344847098</v>
      </c>
      <c r="AO12" s="157">
        <f t="shared" si="2"/>
        <v>0.57729878622795316</v>
      </c>
      <c r="AP12" s="157">
        <f t="shared" si="3"/>
        <v>0.79192363779461905</v>
      </c>
      <c r="AQ12" s="157">
        <f t="shared" si="4"/>
        <v>0.54221451310521085</v>
      </c>
      <c r="AR12" s="157">
        <f t="shared" si="5"/>
        <v>0.51688432623633229</v>
      </c>
      <c r="AS12" s="157">
        <f t="shared" si="6"/>
        <v>0.58966471319058733</v>
      </c>
      <c r="AT12" s="157">
        <f t="shared" si="7"/>
        <v>0.5887425368740008</v>
      </c>
      <c r="AU12" s="157">
        <f t="shared" si="8"/>
        <v>0.81811264500872194</v>
      </c>
      <c r="AV12" s="157">
        <f t="shared" si="9"/>
        <v>0.55588770322698033</v>
      </c>
      <c r="AW12" s="157">
        <f t="shared" si="10"/>
        <v>0.61193119574758248</v>
      </c>
      <c r="AX12" s="157">
        <f t="shared" si="11"/>
        <v>0.53029614319348128</v>
      </c>
      <c r="AY12" s="157">
        <f t="shared" si="12"/>
        <v>0.65521819073438026</v>
      </c>
      <c r="AZ12" s="157">
        <f t="shared" si="13"/>
        <v>0.61835455221204461</v>
      </c>
      <c r="BA12" s="157">
        <f t="shared" si="14"/>
        <v>0.85910214503991267</v>
      </c>
      <c r="BB12" s="157">
        <f t="shared" si="18"/>
        <v>0.81068810237463707</v>
      </c>
      <c r="BC12" s="52">
        <f t="shared" si="15"/>
        <v>-5.6354233247812871E-2</v>
      </c>
      <c r="BE12" s="105"/>
      <c r="BF12" s="105"/>
    </row>
    <row r="13" spans="1:58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202">
        <v>162936.15999999989</v>
      </c>
      <c r="Q13" s="119">
        <v>230278.04000000004</v>
      </c>
      <c r="R13" s="52">
        <f t="shared" si="16"/>
        <v>0.41330224058306148</v>
      </c>
      <c r="T13" s="109" t="s">
        <v>79</v>
      </c>
      <c r="U13" s="19">
        <v>8304.4390000000039</v>
      </c>
      <c r="V13" s="154">
        <v>7350.9219999999987</v>
      </c>
      <c r="W13" s="154">
        <v>8610.476999999999</v>
      </c>
      <c r="X13" s="154">
        <v>14121.920000000007</v>
      </c>
      <c r="Y13" s="154">
        <v>13262.653999999999</v>
      </c>
      <c r="Z13" s="154">
        <v>12363.967000000001</v>
      </c>
      <c r="AA13" s="154">
        <v>8473.6030000000046</v>
      </c>
      <c r="AB13" s="154">
        <v>11749.72900000001</v>
      </c>
      <c r="AC13" s="154">
        <v>14285.174000000001</v>
      </c>
      <c r="AD13" s="154">
        <v>14287.105000000005</v>
      </c>
      <c r="AE13" s="154">
        <v>16611.900999999998</v>
      </c>
      <c r="AF13" s="154">
        <v>15670.151999999995</v>
      </c>
      <c r="AG13" s="154">
        <v>16724.077000000001</v>
      </c>
      <c r="AH13" s="154">
        <v>19188.491000000005</v>
      </c>
      <c r="AI13" s="154">
        <v>13356.521000000012</v>
      </c>
      <c r="AJ13" s="119">
        <v>19672.10300000001</v>
      </c>
      <c r="AK13" s="52">
        <f t="shared" si="17"/>
        <v>0.47284633476037607</v>
      </c>
      <c r="AM13" s="125">
        <f t="shared" si="0"/>
        <v>0.53967478774498701</v>
      </c>
      <c r="AN13" s="157">
        <f t="shared" si="1"/>
        <v>0.50255463998014638</v>
      </c>
      <c r="AO13" s="157">
        <f t="shared" si="2"/>
        <v>0.66411025378018629</v>
      </c>
      <c r="AP13" s="157">
        <f t="shared" si="3"/>
        <v>0.78542266846555253</v>
      </c>
      <c r="AQ13" s="157">
        <f t="shared" si="4"/>
        <v>0.49213350654252608</v>
      </c>
      <c r="AR13" s="157">
        <f t="shared" si="5"/>
        <v>0.51999625184490039</v>
      </c>
      <c r="AS13" s="157">
        <f t="shared" si="6"/>
        <v>0.57328655806682549</v>
      </c>
      <c r="AT13" s="157">
        <f t="shared" si="7"/>
        <v>0.56676539384784497</v>
      </c>
      <c r="AU13" s="157">
        <f t="shared" si="8"/>
        <v>0.81053566648256559</v>
      </c>
      <c r="AV13" s="157">
        <f t="shared" si="9"/>
        <v>0.51265743593434887</v>
      </c>
      <c r="AW13" s="157">
        <f t="shared" si="10"/>
        <v>0.58120081940987156</v>
      </c>
      <c r="AX13" s="157">
        <f t="shared" si="11"/>
        <v>0.56183921787576485</v>
      </c>
      <c r="AY13" s="157">
        <f t="shared" si="12"/>
        <v>0.70847582532245557</v>
      </c>
      <c r="AZ13" s="157">
        <f t="shared" si="13"/>
        <v>0.65272437761799085</v>
      </c>
      <c r="BA13" s="157">
        <f t="shared" si="14"/>
        <v>0.81973952252219651</v>
      </c>
      <c r="BB13" s="157">
        <f t="shared" si="18"/>
        <v>0.85427611768799183</v>
      </c>
      <c r="BC13" s="52">
        <f t="shared" si="15"/>
        <v>4.2131182182764841E-2</v>
      </c>
      <c r="BE13" s="105"/>
      <c r="BF13" s="105"/>
    </row>
    <row r="14" spans="1:58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202">
        <v>160873.86000000007</v>
      </c>
      <c r="Q14" s="119">
        <v>129122.32000000004</v>
      </c>
      <c r="R14" s="52">
        <f t="shared" si="16"/>
        <v>-0.19736916861446616</v>
      </c>
      <c r="T14" s="109" t="s">
        <v>80</v>
      </c>
      <c r="U14" s="19">
        <v>7854.7379999999985</v>
      </c>
      <c r="V14" s="154">
        <v>8326.2219999999998</v>
      </c>
      <c r="W14" s="154">
        <v>7079.4509999999991</v>
      </c>
      <c r="X14" s="154">
        <v>9224.3630000000012</v>
      </c>
      <c r="Y14" s="154">
        <v>8588.8440000000028</v>
      </c>
      <c r="Z14" s="154">
        <v>10903.496999999998</v>
      </c>
      <c r="AA14" s="154">
        <v>9835.2980000000043</v>
      </c>
      <c r="AB14" s="154">
        <v>10047.059999999994</v>
      </c>
      <c r="AC14" s="154">
        <v>13857.925999999999</v>
      </c>
      <c r="AD14" s="154">
        <v>14770.591999999991</v>
      </c>
      <c r="AE14" s="154">
        <v>15842.40800000001</v>
      </c>
      <c r="AF14" s="154">
        <v>12842.719000000006</v>
      </c>
      <c r="AG14" s="154">
        <v>16614.627</v>
      </c>
      <c r="AH14" s="154">
        <v>17015.243999999999</v>
      </c>
      <c r="AI14" s="154">
        <v>12453.349000000004</v>
      </c>
      <c r="AJ14" s="119">
        <v>11510.218000000003</v>
      </c>
      <c r="AK14" s="52">
        <f t="shared" si="17"/>
        <v>-7.5733122070215889E-2</v>
      </c>
      <c r="AM14" s="125">
        <f t="shared" si="0"/>
        <v>0.45427317597741834</v>
      </c>
      <c r="AN14" s="157">
        <f t="shared" si="1"/>
        <v>0.4208013449111434</v>
      </c>
      <c r="AO14" s="157">
        <f t="shared" si="2"/>
        <v>0.65057433259497854</v>
      </c>
      <c r="AP14" s="157">
        <f t="shared" si="3"/>
        <v>0.71673199543963806</v>
      </c>
      <c r="AQ14" s="157">
        <f t="shared" si="4"/>
        <v>0.436259341155668</v>
      </c>
      <c r="AR14" s="157">
        <f t="shared" si="5"/>
        <v>0.46104324133086483</v>
      </c>
      <c r="AS14" s="157">
        <f t="shared" si="6"/>
        <v>0.60980228558256033</v>
      </c>
      <c r="AT14" s="157">
        <f t="shared" si="7"/>
        <v>0.58552699212611625</v>
      </c>
      <c r="AU14" s="157">
        <f t="shared" si="8"/>
        <v>0.76922209294470589</v>
      </c>
      <c r="AV14" s="157">
        <f t="shared" si="9"/>
        <v>0.49861409740591178</v>
      </c>
      <c r="AW14" s="157">
        <f t="shared" si="10"/>
        <v>0.55334691691330395</v>
      </c>
      <c r="AX14" s="157">
        <f t="shared" si="11"/>
        <v>0.58589877803467094</v>
      </c>
      <c r="AY14" s="157">
        <f t="shared" si="12"/>
        <v>0.6847548913986925</v>
      </c>
      <c r="AZ14" s="157">
        <f t="shared" si="13"/>
        <v>0.67717661002250795</v>
      </c>
      <c r="BA14" s="157">
        <f t="shared" si="14"/>
        <v>0.77410643345040642</v>
      </c>
      <c r="BB14" s="157">
        <f t="shared" si="18"/>
        <v>0.89141970187648423</v>
      </c>
      <c r="BC14" s="52">
        <f t="shared" si="15"/>
        <v>0.15154669094168374</v>
      </c>
      <c r="BE14" s="105"/>
      <c r="BF14" s="105"/>
    </row>
    <row r="15" spans="1:58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202">
        <v>160588.72999999989</v>
      </c>
      <c r="Q15" s="119">
        <v>131083.54999999999</v>
      </c>
      <c r="R15" s="52">
        <f t="shared" si="16"/>
        <v>-0.18373132410973003</v>
      </c>
      <c r="T15" s="109" t="s">
        <v>81</v>
      </c>
      <c r="U15" s="19">
        <v>8976.5390000000007</v>
      </c>
      <c r="V15" s="154">
        <v>8231.4969999999994</v>
      </c>
      <c r="W15" s="154">
        <v>7380.0529999999981</v>
      </c>
      <c r="X15" s="154">
        <v>9158.0150000000012</v>
      </c>
      <c r="Y15" s="154">
        <v>11920.680999999999</v>
      </c>
      <c r="Z15" s="154">
        <v>8611.9049999999952</v>
      </c>
      <c r="AA15" s="154">
        <v>9047.3699999999972</v>
      </c>
      <c r="AB15" s="154">
        <v>10872.128000000008</v>
      </c>
      <c r="AC15" s="154">
        <v>13645.628000000001</v>
      </c>
      <c r="AD15" s="154">
        <v>13484.313000000007</v>
      </c>
      <c r="AE15" s="154">
        <v>12902.209999999997</v>
      </c>
      <c r="AF15" s="154">
        <v>12615.414999999995</v>
      </c>
      <c r="AG15" s="154">
        <v>19603.920000000002</v>
      </c>
      <c r="AH15" s="154">
        <v>13282.670000000006</v>
      </c>
      <c r="AI15" s="154">
        <v>13379.387000000001</v>
      </c>
      <c r="AJ15" s="119">
        <v>11765.990000000002</v>
      </c>
      <c r="AK15" s="52">
        <f t="shared" si="17"/>
        <v>-0.12058826013478786</v>
      </c>
      <c r="AM15" s="125">
        <f t="shared" si="0"/>
        <v>0.48608894904468092</v>
      </c>
      <c r="AN15" s="157">
        <f t="shared" si="1"/>
        <v>0.57028198953005838</v>
      </c>
      <c r="AO15" s="157">
        <f t="shared" si="2"/>
        <v>0.92129144158854492</v>
      </c>
      <c r="AP15" s="157">
        <f t="shared" si="3"/>
        <v>0.7448792684285741</v>
      </c>
      <c r="AQ15" s="157">
        <f t="shared" si="4"/>
        <v>0.55097709882665669</v>
      </c>
      <c r="AR15" s="157">
        <f t="shared" si="5"/>
        <v>0.56417277320115655</v>
      </c>
      <c r="AS15" s="157">
        <f t="shared" si="6"/>
        <v>0.60424963739491866</v>
      </c>
      <c r="AT15" s="157">
        <f t="shared" si="7"/>
        <v>0.79059534211607208</v>
      </c>
      <c r="AU15" s="157">
        <f t="shared" si="8"/>
        <v>0.86320088116450155</v>
      </c>
      <c r="AV15" s="157">
        <f t="shared" si="9"/>
        <v>0.54272632991931669</v>
      </c>
      <c r="AW15" s="157">
        <f t="shared" si="10"/>
        <v>0.66524202077045469</v>
      </c>
      <c r="AX15" s="157">
        <f t="shared" si="11"/>
        <v>0.67829880835180723</v>
      </c>
      <c r="AY15" s="157">
        <f t="shared" si="12"/>
        <v>0.71514501955494125</v>
      </c>
      <c r="AZ15" s="157">
        <f t="shared" si="13"/>
        <v>0.77600198495057482</v>
      </c>
      <c r="BA15" s="157">
        <f t="shared" si="14"/>
        <v>0.8331460744474416</v>
      </c>
      <c r="BB15" s="157">
        <f t="shared" si="18"/>
        <v>0.89759470200494285</v>
      </c>
      <c r="BC15" s="52">
        <f t="shared" si="15"/>
        <v>7.7355735727669142E-2</v>
      </c>
      <c r="BE15" s="105"/>
      <c r="BF15" s="105"/>
    </row>
    <row r="16" spans="1:58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202">
        <v>145909.31999999989</v>
      </c>
      <c r="Q16" s="119"/>
      <c r="R16" s="52" t="str">
        <f t="shared" si="16"/>
        <v/>
      </c>
      <c r="T16" s="109" t="s">
        <v>82</v>
      </c>
      <c r="U16" s="19">
        <v>8917.1569999999974</v>
      </c>
      <c r="V16" s="154">
        <v>6317.9840000000004</v>
      </c>
      <c r="W16" s="154">
        <v>6844.7550000000019</v>
      </c>
      <c r="X16" s="154">
        <v>12425.312000000002</v>
      </c>
      <c r="Y16" s="154">
        <v>11852.688999999998</v>
      </c>
      <c r="Z16" s="154">
        <v>8900.4360000000015</v>
      </c>
      <c r="AA16" s="154">
        <v>10677.083000000001</v>
      </c>
      <c r="AB16" s="154">
        <v>13098.086000000008</v>
      </c>
      <c r="AC16" s="154">
        <v>16740.395</v>
      </c>
      <c r="AD16" s="154">
        <v>17459.428999999986</v>
      </c>
      <c r="AE16" s="154">
        <v>14265.805999999997</v>
      </c>
      <c r="AF16" s="154">
        <v>13945.046000000009</v>
      </c>
      <c r="AG16" s="154">
        <v>17808.539999999997</v>
      </c>
      <c r="AH16" s="154">
        <v>12604.263000000004</v>
      </c>
      <c r="AI16" s="154">
        <v>12015.865999999998</v>
      </c>
      <c r="AJ16" s="119"/>
      <c r="AK16" s="52" t="str">
        <f t="shared" si="17"/>
        <v/>
      </c>
      <c r="AM16" s="125">
        <f t="shared" si="0"/>
        <v>0.50940855377704619</v>
      </c>
      <c r="AN16" s="157">
        <f t="shared" si="1"/>
        <v>0.62502982699747878</v>
      </c>
      <c r="AO16" s="157">
        <f t="shared" si="2"/>
        <v>0.99154958019518513</v>
      </c>
      <c r="AP16" s="157">
        <f t="shared" si="3"/>
        <v>0.80404355483546253</v>
      </c>
      <c r="AQ16" s="157">
        <f t="shared" si="4"/>
        <v>0.61733227853359063</v>
      </c>
      <c r="AR16" s="157">
        <f t="shared" si="5"/>
        <v>0.71987570862832317</v>
      </c>
      <c r="AS16" s="157">
        <f t="shared" si="6"/>
        <v>0.76635350276526137</v>
      </c>
      <c r="AT16" s="157">
        <f t="shared" si="7"/>
        <v>0.8211433301976967</v>
      </c>
      <c r="AU16" s="157">
        <f t="shared" si="8"/>
        <v>0.76836051432490382</v>
      </c>
      <c r="AV16" s="157">
        <f t="shared" si="9"/>
        <v>0.62297780713489115</v>
      </c>
      <c r="AW16" s="157">
        <f t="shared" si="10"/>
        <v>0.64502965024503012</v>
      </c>
      <c r="AX16" s="157">
        <f t="shared" si="11"/>
        <v>0.62782479707526928</v>
      </c>
      <c r="AY16" s="157">
        <f t="shared" si="12"/>
        <v>0.68654140158990717</v>
      </c>
      <c r="AZ16" s="157">
        <f t="shared" si="13"/>
        <v>0.74745639444379508</v>
      </c>
      <c r="BA16" s="157">
        <f t="shared" si="14"/>
        <v>0.82351600295306748</v>
      </c>
      <c r="BB16" s="157" t="str">
        <f t="shared" si="18"/>
        <v/>
      </c>
      <c r="BC16" s="52" t="str">
        <f t="shared" si="15"/>
        <v/>
      </c>
      <c r="BE16" s="105"/>
      <c r="BF16" s="105"/>
    </row>
    <row r="17" spans="1:58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202">
        <v>187411.52999999988</v>
      </c>
      <c r="Q17" s="119"/>
      <c r="R17" s="52" t="str">
        <f t="shared" si="16"/>
        <v/>
      </c>
      <c r="T17" s="109" t="s">
        <v>83</v>
      </c>
      <c r="U17" s="19">
        <v>8623.6640000000007</v>
      </c>
      <c r="V17" s="154">
        <v>7729.3239999999987</v>
      </c>
      <c r="W17" s="154">
        <v>10518.219000000001</v>
      </c>
      <c r="X17" s="154">
        <v>7756.1780000000035</v>
      </c>
      <c r="Y17" s="154">
        <v>12715.098000000002</v>
      </c>
      <c r="Z17" s="154">
        <v>10229.966999999997</v>
      </c>
      <c r="AA17" s="154">
        <v>10778.716999999997</v>
      </c>
      <c r="AB17" s="154">
        <v>11138.637000000001</v>
      </c>
      <c r="AC17" s="154">
        <v>17757.596000000001</v>
      </c>
      <c r="AD17" s="154">
        <v>15905.198000000008</v>
      </c>
      <c r="AE17" s="154">
        <v>14901.102000000014</v>
      </c>
      <c r="AF17" s="154">
        <v>15769.840000000007</v>
      </c>
      <c r="AG17" s="154">
        <v>21137.471000000001</v>
      </c>
      <c r="AH17" s="154">
        <v>15377.04</v>
      </c>
      <c r="AI17" s="154">
        <v>16310.605999999989</v>
      </c>
      <c r="AJ17" s="119"/>
      <c r="AK17" s="52" t="str">
        <f t="shared" si="17"/>
        <v/>
      </c>
      <c r="AM17" s="125">
        <f t="shared" ref="AM17:AN23" si="19">(U17/B17)*10</f>
        <v>0.60031460662581315</v>
      </c>
      <c r="AN17" s="157">
        <f t="shared" si="19"/>
        <v>0.71355709966938063</v>
      </c>
      <c r="AO17" s="157">
        <f t="shared" ref="AO17:AR19" si="20">IF(W17="","",(W17/D17)*10)</f>
        <v>0.83440387019522733</v>
      </c>
      <c r="AP17" s="157">
        <f t="shared" si="20"/>
        <v>0.75962205850307263</v>
      </c>
      <c r="AQ17" s="157">
        <f t="shared" si="20"/>
        <v>0.665186196292187</v>
      </c>
      <c r="AR17" s="157">
        <f t="shared" si="20"/>
        <v>0.71107592250929597</v>
      </c>
      <c r="AS17" s="157">
        <f t="shared" ref="AS17:AY22" si="21">(AA17/H17)*10</f>
        <v>0.71269022597614096</v>
      </c>
      <c r="AT17" s="157">
        <f t="shared" si="21"/>
        <v>0.81960669958150867</v>
      </c>
      <c r="AU17" s="157">
        <f t="shared" si="21"/>
        <v>0.65924492501094711</v>
      </c>
      <c r="AV17" s="157">
        <f t="shared" si="21"/>
        <v>0.69739113193480651</v>
      </c>
      <c r="AW17" s="157">
        <f t="shared" si="21"/>
        <v>0.65871886092679444</v>
      </c>
      <c r="AX17" s="157">
        <f t="shared" si="21"/>
        <v>0.73566620101991387</v>
      </c>
      <c r="AY17" s="157">
        <f t="shared" si="21"/>
        <v>0.76443149183598691</v>
      </c>
      <c r="AZ17" s="157">
        <f t="shared" si="13"/>
        <v>0.82982872772482164</v>
      </c>
      <c r="BA17" s="157">
        <f t="shared" si="14"/>
        <v>0.87030963356416757</v>
      </c>
      <c r="BB17" s="157" t="str">
        <f t="shared" si="18"/>
        <v/>
      </c>
      <c r="BC17" s="52" t="str">
        <f t="shared" si="15"/>
        <v/>
      </c>
      <c r="BE17" s="105"/>
      <c r="BF17" s="105"/>
    </row>
    <row r="18" spans="1:58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202">
        <v>178113.21999999974</v>
      </c>
      <c r="Q18" s="119"/>
      <c r="R18" s="52" t="str">
        <f t="shared" si="16"/>
        <v/>
      </c>
      <c r="T18" s="109" t="s">
        <v>84</v>
      </c>
      <c r="U18" s="19">
        <v>8608.0499999999975</v>
      </c>
      <c r="V18" s="154">
        <v>10777.051000000001</v>
      </c>
      <c r="W18" s="154">
        <v>8423.9280000000035</v>
      </c>
      <c r="X18" s="154">
        <v>14158.847</v>
      </c>
      <c r="Y18" s="154">
        <v>13639.642000000007</v>
      </c>
      <c r="Z18" s="154">
        <v>9440.7710000000006</v>
      </c>
      <c r="AA18" s="154">
        <v>11551.010000000002</v>
      </c>
      <c r="AB18" s="154">
        <v>14804.034999999996</v>
      </c>
      <c r="AC18" s="154">
        <v>13581.739</v>
      </c>
      <c r="AD18" s="154">
        <v>16207.478999999999</v>
      </c>
      <c r="AE18" s="154">
        <v>14210.079999999994</v>
      </c>
      <c r="AF18" s="154">
        <v>17409.10100000001</v>
      </c>
      <c r="AG18" s="154">
        <v>19690.529000000002</v>
      </c>
      <c r="AH18" s="154">
        <v>13497.761999999999</v>
      </c>
      <c r="AI18" s="154">
        <v>13990.055</v>
      </c>
      <c r="AJ18" s="119"/>
      <c r="AK18" s="52" t="str">
        <f t="shared" si="17"/>
        <v/>
      </c>
      <c r="AM18" s="125">
        <f t="shared" si="19"/>
        <v>0.56293609227965202</v>
      </c>
      <c r="AN18" s="157">
        <f t="shared" si="19"/>
        <v>0.49757933898949919</v>
      </c>
      <c r="AO18" s="157">
        <f t="shared" si="20"/>
        <v>0.98046650538801527</v>
      </c>
      <c r="AP18" s="157">
        <f t="shared" si="20"/>
        <v>0.61540853762851611</v>
      </c>
      <c r="AQ18" s="157">
        <f t="shared" si="20"/>
        <v>0.58447388363736552</v>
      </c>
      <c r="AR18" s="157">
        <f t="shared" si="20"/>
        <v>0.63213282543644767</v>
      </c>
      <c r="AS18" s="157">
        <f t="shared" si="21"/>
        <v>0.68056524515204542</v>
      </c>
      <c r="AT18" s="157">
        <f t="shared" si="21"/>
        <v>0.91603617653690639</v>
      </c>
      <c r="AU18" s="157">
        <f t="shared" si="21"/>
        <v>0.67341958545274683</v>
      </c>
      <c r="AV18" s="157">
        <f t="shared" si="21"/>
        <v>0.7003002037365289</v>
      </c>
      <c r="AW18" s="157">
        <f t="shared" si="21"/>
        <v>0.56951749515031103</v>
      </c>
      <c r="AX18" s="157">
        <f t="shared" si="21"/>
        <v>0.71024266463191987</v>
      </c>
      <c r="AY18" s="157">
        <f t="shared" si="21"/>
        <v>0.66289479896411974</v>
      </c>
      <c r="AZ18" s="157">
        <f t="shared" si="13"/>
        <v>0.70266087654455567</v>
      </c>
      <c r="BA18" s="157">
        <f t="shared" si="14"/>
        <v>0.78545854148277261</v>
      </c>
      <c r="BB18" s="157" t="str">
        <f t="shared" si="18"/>
        <v/>
      </c>
      <c r="BC18" s="52" t="str">
        <f t="shared" si="15"/>
        <v/>
      </c>
      <c r="BE18" s="105"/>
      <c r="BF18" s="105"/>
    </row>
    <row r="19" spans="1:58" ht="20.100000000000001" customHeight="1" thickBot="1" x14ac:dyDescent="0.3">
      <c r="A19" s="35" t="str">
        <f>'2'!A19</f>
        <v>jan-set</v>
      </c>
      <c r="B19" s="167">
        <f>SUM(B7:B15)</f>
        <v>1344647.8399999999</v>
      </c>
      <c r="C19" s="168">
        <f t="shared" ref="C19:Q19" si="22">SUM(C7:C15)</f>
        <v>1210094.8799999997</v>
      </c>
      <c r="D19" s="168">
        <f t="shared" si="22"/>
        <v>1015139.44</v>
      </c>
      <c r="E19" s="168">
        <f t="shared" si="22"/>
        <v>1112816.5599999998</v>
      </c>
      <c r="F19" s="168">
        <f t="shared" si="22"/>
        <v>1713682.7799999998</v>
      </c>
      <c r="G19" s="168">
        <f t="shared" si="22"/>
        <v>1744238.9999999998</v>
      </c>
      <c r="H19" s="168">
        <f t="shared" si="22"/>
        <v>1344160.5199999998</v>
      </c>
      <c r="I19" s="168">
        <f t="shared" si="22"/>
        <v>1698798.5999999996</v>
      </c>
      <c r="J19" s="168">
        <f t="shared" si="22"/>
        <v>1288283.8699999999</v>
      </c>
      <c r="K19" s="168">
        <f t="shared" si="22"/>
        <v>2195500.2300000009</v>
      </c>
      <c r="L19" s="168">
        <f t="shared" si="22"/>
        <v>2048348.96</v>
      </c>
      <c r="M19" s="168">
        <f t="shared" si="22"/>
        <v>2289358.48</v>
      </c>
      <c r="N19" s="168">
        <f t="shared" si="22"/>
        <v>2138476.7299999981</v>
      </c>
      <c r="O19" s="168">
        <f t="shared" si="22"/>
        <v>2346730.5200000005</v>
      </c>
      <c r="P19" s="168">
        <f t="shared" si="22"/>
        <v>1431747.2</v>
      </c>
      <c r="Q19" s="311">
        <f t="shared" si="22"/>
        <v>1438593.2899999993</v>
      </c>
      <c r="R19" s="164">
        <f t="shared" si="16"/>
        <v>4.7816332380460642E-3</v>
      </c>
      <c r="S19" s="171"/>
      <c r="T19" s="170"/>
      <c r="U19" s="167">
        <f>SUM(U7:U15)</f>
        <v>63344.494000000006</v>
      </c>
      <c r="V19" s="168">
        <f t="shared" ref="V19:AJ19" si="23">SUM(V7:V15)</f>
        <v>57090.210000000006</v>
      </c>
      <c r="W19" s="168">
        <f t="shared" si="23"/>
        <v>60584.398000000001</v>
      </c>
      <c r="X19" s="168">
        <f t="shared" si="23"/>
        <v>88058.664000000004</v>
      </c>
      <c r="Y19" s="168">
        <f t="shared" si="23"/>
        <v>86946.561999999991</v>
      </c>
      <c r="Z19" s="168">
        <f t="shared" si="23"/>
        <v>88183.735000000001</v>
      </c>
      <c r="AA19" s="168">
        <f t="shared" si="23"/>
        <v>77183.72600000001</v>
      </c>
      <c r="AB19" s="168">
        <f t="shared" si="23"/>
        <v>98165.16800000002</v>
      </c>
      <c r="AC19" s="168">
        <f t="shared" si="23"/>
        <v>106647.321</v>
      </c>
      <c r="AD19" s="168">
        <f t="shared" si="23"/>
        <v>119636.23200000003</v>
      </c>
      <c r="AE19" s="168">
        <f t="shared" si="23"/>
        <v>122877.72500000001</v>
      </c>
      <c r="AF19" s="168">
        <f t="shared" si="23"/>
        <v>125742.05199999998</v>
      </c>
      <c r="AG19" s="168">
        <f t="shared" si="23"/>
        <v>146707.13500000004</v>
      </c>
      <c r="AH19" s="168">
        <f t="shared" si="23"/>
        <v>156102.524</v>
      </c>
      <c r="AI19" s="168">
        <f t="shared" si="23"/>
        <v>111265.48900000005</v>
      </c>
      <c r="AJ19" s="169">
        <f t="shared" si="23"/>
        <v>114739.05200000003</v>
      </c>
      <c r="AK19" s="61">
        <f t="shared" si="17"/>
        <v>3.1218691718507423E-2</v>
      </c>
      <c r="AM19" s="172">
        <f t="shared" si="19"/>
        <v>0.47108612467633171</v>
      </c>
      <c r="AN19" s="173">
        <f t="shared" si="19"/>
        <v>0.47178292333573069</v>
      </c>
      <c r="AO19" s="173">
        <f t="shared" si="20"/>
        <v>0.59680863153144759</v>
      </c>
      <c r="AP19" s="173">
        <f t="shared" si="20"/>
        <v>0.79131338591870004</v>
      </c>
      <c r="AQ19" s="173">
        <f t="shared" si="20"/>
        <v>0.50736672512983993</v>
      </c>
      <c r="AR19" s="173">
        <f t="shared" si="20"/>
        <v>0.50557139818568453</v>
      </c>
      <c r="AS19" s="173">
        <f t="shared" si="21"/>
        <v>0.57421509448886376</v>
      </c>
      <c r="AT19" s="173">
        <f t="shared" si="21"/>
        <v>0.5778505350781431</v>
      </c>
      <c r="AU19" s="173">
        <f t="shared" si="21"/>
        <v>0.82782470139907915</v>
      </c>
      <c r="AV19" s="173">
        <f t="shared" si="21"/>
        <v>0.54491559766313469</v>
      </c>
      <c r="AW19" s="173">
        <f t="shared" si="21"/>
        <v>0.5998866765358184</v>
      </c>
      <c r="AX19" s="173">
        <f t="shared" si="21"/>
        <v>0.54924579570430576</v>
      </c>
      <c r="AY19" s="173">
        <f t="shared" si="21"/>
        <v>0.68603568578462004</v>
      </c>
      <c r="AZ19" s="173">
        <f t="shared" si="13"/>
        <v>0.66519151930576159</v>
      </c>
      <c r="BA19" s="173">
        <f t="shared" si="14"/>
        <v>0.77713083007950046</v>
      </c>
      <c r="BB19" s="173">
        <f>(AJ19/Q19)*10</f>
        <v>0.79757811187900152</v>
      </c>
      <c r="BC19" s="61">
        <f t="shared" si="15"/>
        <v>2.6311247743715564E-2</v>
      </c>
      <c r="BE19" s="105"/>
      <c r="BF19" s="105"/>
    </row>
    <row r="20" spans="1:58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P20" si="24">SUM(E7:E9)</f>
        <v>270933.47000000003</v>
      </c>
      <c r="F20" s="154">
        <f t="shared" si="24"/>
        <v>519508.35</v>
      </c>
      <c r="G20" s="154">
        <f t="shared" si="24"/>
        <v>534624.43999999983</v>
      </c>
      <c r="H20" s="154">
        <f t="shared" si="24"/>
        <v>446773.26</v>
      </c>
      <c r="I20" s="154">
        <f t="shared" si="24"/>
        <v>530786.49</v>
      </c>
      <c r="J20" s="154">
        <f t="shared" si="24"/>
        <v>340453.22</v>
      </c>
      <c r="K20" s="154">
        <f t="shared" si="24"/>
        <v>649895.34000000008</v>
      </c>
      <c r="L20" s="154">
        <f t="shared" si="24"/>
        <v>640920.42999999993</v>
      </c>
      <c r="M20" s="154">
        <f t="shared" si="24"/>
        <v>817875.08000000077</v>
      </c>
      <c r="N20" s="154">
        <f t="shared" si="24"/>
        <v>652629.94999999914</v>
      </c>
      <c r="O20" s="154">
        <f t="shared" ref="O20" si="25">SUM(O7:O9)</f>
        <v>773823.65999999992</v>
      </c>
      <c r="P20" s="154">
        <f t="shared" si="24"/>
        <v>460709.06999999972</v>
      </c>
      <c r="Q20" s="154">
        <f>IF(Q9="","",SUM(Q7:Q9))</f>
        <v>483801.30999999942</v>
      </c>
      <c r="R20" s="61">
        <f t="shared" si="16"/>
        <v>5.01232589147848E-2</v>
      </c>
      <c r="T20" s="109" t="s">
        <v>85</v>
      </c>
      <c r="U20" s="19">
        <f>SUM(U7:U9)</f>
        <v>17386.603999999999</v>
      </c>
      <c r="V20" s="154">
        <f t="shared" ref="V20" si="26">SUM(V7:V9)</f>
        <v>16187.608</v>
      </c>
      <c r="W20" s="154">
        <f>SUM(W7:W9)</f>
        <v>17207.878999999994</v>
      </c>
      <c r="X20" s="154">
        <f t="shared" ref="X20:AI20" si="27">SUM(X7:X9)</f>
        <v>22973.369000000002</v>
      </c>
      <c r="Y20" s="154">
        <f t="shared" si="27"/>
        <v>26551.153999999995</v>
      </c>
      <c r="Z20" s="154">
        <f t="shared" si="27"/>
        <v>26243.759999999998</v>
      </c>
      <c r="AA20" s="154">
        <f t="shared" si="27"/>
        <v>24497.342000000004</v>
      </c>
      <c r="AB20" s="154">
        <f t="shared" si="27"/>
        <v>29314.421999999999</v>
      </c>
      <c r="AC20" s="154">
        <f t="shared" si="27"/>
        <v>28198.834000000003</v>
      </c>
      <c r="AD20" s="154">
        <f t="shared" si="27"/>
        <v>37842.870999999999</v>
      </c>
      <c r="AE20" s="154">
        <f t="shared" si="27"/>
        <v>40547.094000000005</v>
      </c>
      <c r="AF20" s="154">
        <f t="shared" si="27"/>
        <v>42274.478999999992</v>
      </c>
      <c r="AG20" s="154">
        <f t="shared" si="27"/>
        <v>43123.891000000003</v>
      </c>
      <c r="AH20" s="154">
        <f t="shared" ref="AH20" si="28">SUM(AH7:AH9)</f>
        <v>51420.454000000005</v>
      </c>
      <c r="AI20" s="154">
        <f t="shared" si="27"/>
        <v>33831.165000000023</v>
      </c>
      <c r="AJ20" s="202">
        <f>IF(AJ9="","",SUM(AJ7:AJ9))</f>
        <v>35407.882000000005</v>
      </c>
      <c r="AK20" s="61">
        <f t="shared" si="17"/>
        <v>4.6605459788333664E-2</v>
      </c>
      <c r="AM20" s="124">
        <f t="shared" si="19"/>
        <v>0.45277968317460826</v>
      </c>
      <c r="AN20" s="156">
        <f t="shared" si="19"/>
        <v>0.44870661372088694</v>
      </c>
      <c r="AO20" s="156">
        <f t="shared" ref="AO20:AR22" si="29">(W20/D20)*10</f>
        <v>0.50886638186154198</v>
      </c>
      <c r="AP20" s="156">
        <f t="shared" si="29"/>
        <v>0.84793395958055684</v>
      </c>
      <c r="AQ20" s="156">
        <f t="shared" si="29"/>
        <v>0.51108233390281399</v>
      </c>
      <c r="AR20" s="156">
        <f t="shared" si="29"/>
        <v>0.49088216019454722</v>
      </c>
      <c r="AS20" s="156">
        <f t="shared" si="21"/>
        <v>0.54831710384815791</v>
      </c>
      <c r="AT20" s="156">
        <f t="shared" si="21"/>
        <v>0.55228274555367829</v>
      </c>
      <c r="AU20" s="156">
        <f t="shared" si="21"/>
        <v>0.82827338216980306</v>
      </c>
      <c r="AV20" s="156">
        <f t="shared" si="21"/>
        <v>0.5822917733184545</v>
      </c>
      <c r="AW20" s="156">
        <f t="shared" si="21"/>
        <v>0.63263850085103401</v>
      </c>
      <c r="AX20" s="156">
        <f t="shared" si="21"/>
        <v>0.51688185682341559</v>
      </c>
      <c r="AY20" s="156">
        <f t="shared" si="21"/>
        <v>0.66077094684361415</v>
      </c>
      <c r="AZ20" s="156">
        <f t="shared" si="13"/>
        <v>0.66449834320134393</v>
      </c>
      <c r="BA20" s="156">
        <f t="shared" si="14"/>
        <v>0.73432817374313997</v>
      </c>
      <c r="BB20" s="156">
        <f>IF(AJ20="","",(AJ20/Q20)*10)</f>
        <v>0.73186825393259158</v>
      </c>
      <c r="BC20" s="61">
        <f t="shared" si="15"/>
        <v>-3.349891640421843E-3</v>
      </c>
      <c r="BE20" s="105"/>
      <c r="BF20" s="105"/>
    </row>
    <row r="21" spans="1:58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P21" si="30">SUM(E10:E12)</f>
        <v>410436.21999999991</v>
      </c>
      <c r="F21" s="154">
        <f t="shared" si="30"/>
        <v>511451.39999999991</v>
      </c>
      <c r="G21" s="154">
        <f t="shared" si="30"/>
        <v>582701.47000000009</v>
      </c>
      <c r="H21" s="154">
        <f t="shared" si="30"/>
        <v>438564.12</v>
      </c>
      <c r="I21" s="154">
        <f t="shared" si="30"/>
        <v>651591.7899999998</v>
      </c>
      <c r="J21" s="154">
        <f t="shared" si="30"/>
        <v>433350.24</v>
      </c>
      <c r="K21" s="154">
        <f t="shared" si="30"/>
        <v>722229.66999999993</v>
      </c>
      <c r="L21" s="154">
        <f t="shared" si="30"/>
        <v>641359.04</v>
      </c>
      <c r="M21" s="154">
        <f t="shared" si="30"/>
        <v>787392.28999999992</v>
      </c>
      <c r="N21" s="154">
        <f t="shared" si="30"/>
        <v>733028.42999999993</v>
      </c>
      <c r="O21" s="154">
        <f t="shared" ref="O21" si="31">SUM(O10:O12)</f>
        <v>856496.02000000072</v>
      </c>
      <c r="P21" s="154">
        <f t="shared" si="30"/>
        <v>486639.38000000024</v>
      </c>
      <c r="Q21" s="154">
        <f>IF(Q12="","",SUM(Q10:Q12))</f>
        <v>464308.06999999983</v>
      </c>
      <c r="R21" s="52">
        <f t="shared" si="16"/>
        <v>-4.5888826342003794E-2</v>
      </c>
      <c r="T21" s="109" t="s">
        <v>86</v>
      </c>
      <c r="U21" s="19">
        <f>SUM(U10:U12)</f>
        <v>20822.173999999999</v>
      </c>
      <c r="V21" s="154">
        <f t="shared" ref="V21" si="32">SUM(V10:V12)</f>
        <v>16993.961000000003</v>
      </c>
      <c r="W21" s="154">
        <f>SUM(W10:W12)</f>
        <v>20306.538000000008</v>
      </c>
      <c r="X21" s="154">
        <f t="shared" ref="X21:AI21" si="33">SUM(X10:X12)</f>
        <v>32580.996999999992</v>
      </c>
      <c r="Y21" s="154">
        <f t="shared" si="33"/>
        <v>26623.229000000007</v>
      </c>
      <c r="Z21" s="154">
        <f t="shared" si="33"/>
        <v>30060.606000000007</v>
      </c>
      <c r="AA21" s="154">
        <f t="shared" si="33"/>
        <v>25330.112999999998</v>
      </c>
      <c r="AB21" s="154">
        <f t="shared" si="33"/>
        <v>36181.829000000005</v>
      </c>
      <c r="AC21" s="154">
        <f t="shared" si="33"/>
        <v>36659.758999999998</v>
      </c>
      <c r="AD21" s="154">
        <f t="shared" si="33"/>
        <v>39251.351000000017</v>
      </c>
      <c r="AE21" s="154">
        <f t="shared" si="33"/>
        <v>36974.111999999994</v>
      </c>
      <c r="AF21" s="154">
        <f t="shared" si="33"/>
        <v>42339.286999999997</v>
      </c>
      <c r="AG21" s="154">
        <f t="shared" si="33"/>
        <v>50640.62</v>
      </c>
      <c r="AH21" s="154">
        <f t="shared" ref="AH21" si="34">SUM(AH10:AH12)</f>
        <v>55195.664999999994</v>
      </c>
      <c r="AI21" s="154">
        <f t="shared" si="33"/>
        <v>38245.06700000001</v>
      </c>
      <c r="AJ21" s="202">
        <f>IF(AJ12="","",SUM(AJ10:AJ12))</f>
        <v>36382.859000000004</v>
      </c>
      <c r="AK21" s="52">
        <f t="shared" si="17"/>
        <v>-4.8691456077198284E-2</v>
      </c>
      <c r="AM21" s="125">
        <f t="shared" si="19"/>
        <v>0.4635433813049899</v>
      </c>
      <c r="AN21" s="157">
        <f t="shared" si="19"/>
        <v>0.4709352422927755</v>
      </c>
      <c r="AO21" s="157">
        <f t="shared" si="29"/>
        <v>0.56658857702200172</v>
      </c>
      <c r="AP21" s="157">
        <f t="shared" si="29"/>
        <v>0.7938138841645116</v>
      </c>
      <c r="AQ21" s="157">
        <f t="shared" si="29"/>
        <v>0.52054269477021697</v>
      </c>
      <c r="AR21" s="157">
        <f t="shared" si="29"/>
        <v>0.51588347631935783</v>
      </c>
      <c r="AS21" s="157">
        <f t="shared" si="21"/>
        <v>0.57756920470374995</v>
      </c>
      <c r="AT21" s="157">
        <f t="shared" si="21"/>
        <v>0.55528368459031718</v>
      </c>
      <c r="AU21" s="157">
        <f t="shared" si="21"/>
        <v>0.84596143295086201</v>
      </c>
      <c r="AV21" s="157">
        <f t="shared" si="21"/>
        <v>0.54347464013767288</v>
      </c>
      <c r="AW21" s="157">
        <f t="shared" si="21"/>
        <v>0.57649631008553326</v>
      </c>
      <c r="AX21" s="157">
        <f t="shared" si="21"/>
        <v>0.53771528547733172</v>
      </c>
      <c r="AY21" s="157">
        <f t="shared" si="21"/>
        <v>0.69084114513812245</v>
      </c>
      <c r="AZ21" s="157">
        <f t="shared" si="13"/>
        <v>0.64443574413807492</v>
      </c>
      <c r="BA21" s="157">
        <f t="shared" si="14"/>
        <v>0.78590160541467058</v>
      </c>
      <c r="BB21" s="302">
        <f>IF(AJ21="","",(AJ21/Q21)*10)</f>
        <v>0.78359307862127014</v>
      </c>
      <c r="BC21" s="52">
        <f t="shared" si="15"/>
        <v>-2.9374247074891394E-3</v>
      </c>
      <c r="BE21" s="105"/>
      <c r="BF21" s="105"/>
    </row>
    <row r="22" spans="1:58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P22" si="35">SUM(E13:E15)</f>
        <v>431446.86999999988</v>
      </c>
      <c r="F22" s="154">
        <f t="shared" si="35"/>
        <v>682723.02999999991</v>
      </c>
      <c r="G22" s="154">
        <f t="shared" si="35"/>
        <v>626913.08999999985</v>
      </c>
      <c r="H22" s="154">
        <f t="shared" si="35"/>
        <v>458823.13999999961</v>
      </c>
      <c r="I22" s="154">
        <f t="shared" si="35"/>
        <v>516420.31999999972</v>
      </c>
      <c r="J22" s="154">
        <f t="shared" si="35"/>
        <v>514480.41000000003</v>
      </c>
      <c r="K22" s="154">
        <f t="shared" si="35"/>
        <v>823375.22000000055</v>
      </c>
      <c r="L22" s="154">
        <f t="shared" si="35"/>
        <v>766069.49</v>
      </c>
      <c r="M22" s="154">
        <f t="shared" si="35"/>
        <v>684091.10999999964</v>
      </c>
      <c r="N22" s="154">
        <f t="shared" si="35"/>
        <v>752818.34999999928</v>
      </c>
      <c r="O22" s="154">
        <f t="shared" ref="O22" si="36">SUM(O13:O15)</f>
        <v>716410.84000000008</v>
      </c>
      <c r="P22" s="154">
        <f t="shared" si="35"/>
        <v>484398.74999999988</v>
      </c>
      <c r="Q22" s="154">
        <f>IF(Q15="","",SUM(Q13:Q15))</f>
        <v>490483.91000000009</v>
      </c>
      <c r="R22" s="52">
        <f t="shared" si="16"/>
        <v>1.2562295010051551E-2</v>
      </c>
      <c r="T22" s="109" t="s">
        <v>87</v>
      </c>
      <c r="U22" s="19">
        <f>SUM(U13:U15)</f>
        <v>25135.716000000004</v>
      </c>
      <c r="V22" s="154">
        <f t="shared" ref="V22" si="37">SUM(V13:V15)</f>
        <v>23908.640999999996</v>
      </c>
      <c r="W22" s="154">
        <f>SUM(W13:W15)</f>
        <v>23069.980999999996</v>
      </c>
      <c r="X22" s="154">
        <f t="shared" ref="X22:AI22" si="38">SUM(X13:X15)</f>
        <v>32504.29800000001</v>
      </c>
      <c r="Y22" s="154">
        <f t="shared" si="38"/>
        <v>33772.178999999996</v>
      </c>
      <c r="Z22" s="154">
        <f t="shared" si="38"/>
        <v>31879.368999999995</v>
      </c>
      <c r="AA22" s="154">
        <f t="shared" si="38"/>
        <v>27356.271000000008</v>
      </c>
      <c r="AB22" s="154">
        <f t="shared" si="38"/>
        <v>32668.917000000012</v>
      </c>
      <c r="AC22" s="154">
        <f t="shared" si="38"/>
        <v>41788.728000000003</v>
      </c>
      <c r="AD22" s="154">
        <f t="shared" si="38"/>
        <v>42542.01</v>
      </c>
      <c r="AE22" s="154">
        <f t="shared" si="38"/>
        <v>45356.519000000008</v>
      </c>
      <c r="AF22" s="154">
        <f t="shared" si="38"/>
        <v>41128.285999999993</v>
      </c>
      <c r="AG22" s="154">
        <f t="shared" si="38"/>
        <v>52942.623999999996</v>
      </c>
      <c r="AH22" s="154">
        <f t="shared" ref="AH22" si="39">SUM(AH13:AH15)</f>
        <v>49486.405000000006</v>
      </c>
      <c r="AI22" s="154">
        <f t="shared" si="38"/>
        <v>39189.25700000002</v>
      </c>
      <c r="AJ22" s="202">
        <f>IF(AJ15="","",SUM(AJ13:AJ15))</f>
        <v>42948.311000000016</v>
      </c>
      <c r="AK22" s="52">
        <f t="shared" si="17"/>
        <v>9.5920522300282307E-2</v>
      </c>
      <c r="AM22" s="125">
        <f t="shared" si="19"/>
        <v>0.49145504558914899</v>
      </c>
      <c r="AN22" s="157">
        <f t="shared" si="19"/>
        <v>0.48945196647429901</v>
      </c>
      <c r="AO22" s="157">
        <f t="shared" si="29"/>
        <v>0.72415411933385454</v>
      </c>
      <c r="AP22" s="157">
        <f t="shared" si="29"/>
        <v>0.75337892705074017</v>
      </c>
      <c r="AQ22" s="157">
        <f t="shared" si="29"/>
        <v>0.49466881174346788</v>
      </c>
      <c r="AR22" s="157">
        <f t="shared" si="29"/>
        <v>0.50851337304186772</v>
      </c>
      <c r="AS22" s="157">
        <f t="shared" si="21"/>
        <v>0.59622692525926291</v>
      </c>
      <c r="AT22" s="157">
        <f t="shared" si="21"/>
        <v>0.63260324458185591</v>
      </c>
      <c r="AU22" s="157">
        <f t="shared" si="21"/>
        <v>0.8122511020390456</v>
      </c>
      <c r="AV22" s="157">
        <f t="shared" si="21"/>
        <v>0.5166782891523013</v>
      </c>
      <c r="AW22" s="157">
        <f t="shared" si="21"/>
        <v>0.59206794673417951</v>
      </c>
      <c r="AX22" s="157">
        <f t="shared" si="21"/>
        <v>0.60121064868099239</v>
      </c>
      <c r="AY22" s="157">
        <f t="shared" si="21"/>
        <v>0.70325894686281276</v>
      </c>
      <c r="AZ22" s="157">
        <f t="shared" si="13"/>
        <v>0.69075455363014893</v>
      </c>
      <c r="BA22" s="157">
        <f t="shared" si="14"/>
        <v>0.80902886310090671</v>
      </c>
      <c r="BB22" s="302">
        <f t="shared" ref="BB22:BB23" si="40">IF(AJ22="","",(AJ22/Q22)*10)</f>
        <v>0.87563139431016224</v>
      </c>
      <c r="BC22" s="52">
        <f t="shared" si="15"/>
        <v>8.2324048308951958E-2</v>
      </c>
      <c r="BE22" s="105"/>
      <c r="BF22" s="105"/>
    </row>
    <row r="23" spans="1:58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P23" si="41">SUM(E16:E18)</f>
        <v>486713.37999999966</v>
      </c>
      <c r="F23" s="155">
        <f t="shared" si="41"/>
        <v>616515.64000000025</v>
      </c>
      <c r="G23" s="155">
        <f t="shared" si="41"/>
        <v>416852.43999999983</v>
      </c>
      <c r="H23" s="155">
        <f t="shared" si="41"/>
        <v>460289.7799999998</v>
      </c>
      <c r="I23" s="155">
        <f t="shared" si="41"/>
        <v>457022.28999999969</v>
      </c>
      <c r="J23" s="155">
        <f t="shared" si="41"/>
        <v>688917.43</v>
      </c>
      <c r="K23" s="155">
        <f t="shared" si="41"/>
        <v>739760.91000000038</v>
      </c>
      <c r="L23" s="155">
        <f t="shared" si="41"/>
        <v>696889.35999999987</v>
      </c>
      <c r="M23" s="155">
        <f t="shared" si="41"/>
        <v>681593.02000000014</v>
      </c>
      <c r="N23" s="155">
        <f t="shared" si="41"/>
        <v>832945.81000000052</v>
      </c>
      <c r="O23" s="155">
        <f t="shared" ref="O23" si="42">SUM(O16:O18)</f>
        <v>546027.48999999929</v>
      </c>
      <c r="P23" s="155">
        <f t="shared" si="41"/>
        <v>511434.06999999948</v>
      </c>
      <c r="Q23" s="155" t="str">
        <f>IF(Q18="","",SUM(Q16:Q18))</f>
        <v/>
      </c>
      <c r="R23" s="55" t="str">
        <f t="shared" si="16"/>
        <v/>
      </c>
      <c r="T23" s="110" t="s">
        <v>88</v>
      </c>
      <c r="U23" s="21">
        <f>SUM(U16:U18)</f>
        <v>26148.870999999992</v>
      </c>
      <c r="V23" s="155">
        <f t="shared" ref="V23" si="43">SUM(V16:V18)</f>
        <v>24824.359</v>
      </c>
      <c r="W23" s="155">
        <f>SUM(W16:W18)</f>
        <v>25786.902000000006</v>
      </c>
      <c r="X23" s="155">
        <f t="shared" ref="X23:AI23" si="44">SUM(X16:X18)</f>
        <v>34340.337000000007</v>
      </c>
      <c r="Y23" s="155">
        <f t="shared" si="44"/>
        <v>38207.429000000004</v>
      </c>
      <c r="Z23" s="155">
        <f t="shared" si="44"/>
        <v>28571.173999999999</v>
      </c>
      <c r="AA23" s="155">
        <f t="shared" si="44"/>
        <v>33006.81</v>
      </c>
      <c r="AB23" s="155">
        <f t="shared" si="44"/>
        <v>39040.758000000002</v>
      </c>
      <c r="AC23" s="155">
        <f t="shared" si="44"/>
        <v>48079.73</v>
      </c>
      <c r="AD23" s="155">
        <f t="shared" si="44"/>
        <v>49572.105999999992</v>
      </c>
      <c r="AE23" s="155">
        <f t="shared" si="44"/>
        <v>43376.988000000005</v>
      </c>
      <c r="AF23" s="155">
        <f t="shared" si="44"/>
        <v>47123.987000000023</v>
      </c>
      <c r="AG23" s="155">
        <f t="shared" si="44"/>
        <v>58636.54</v>
      </c>
      <c r="AH23" s="155">
        <f t="shared" ref="AH23" si="45">SUM(AH16:AH18)</f>
        <v>41479.065000000002</v>
      </c>
      <c r="AI23" s="155">
        <f t="shared" si="44"/>
        <v>42316.526999999987</v>
      </c>
      <c r="AJ23" s="203" t="str">
        <f>IF(AJ18="","",SUM(AJ16:AJ18))</f>
        <v/>
      </c>
      <c r="AK23" s="55" t="str">
        <f t="shared" si="17"/>
        <v/>
      </c>
      <c r="AM23" s="126">
        <f t="shared" si="19"/>
        <v>0.55445366590058986</v>
      </c>
      <c r="AN23" s="158">
        <f t="shared" si="19"/>
        <v>0.58274025510480154</v>
      </c>
      <c r="AO23" s="158">
        <f t="shared" ref="AO23:AY23" si="46">IF(AO18="","",(W23/D23)*10)</f>
        <v>0.91766659206541912</v>
      </c>
      <c r="AP23" s="158">
        <f t="shared" si="46"/>
        <v>0.70555563933746857</v>
      </c>
      <c r="AQ23" s="158">
        <f t="shared" si="46"/>
        <v>0.61973170704963765</v>
      </c>
      <c r="AR23" s="158">
        <f t="shared" si="46"/>
        <v>0.68540258514499786</v>
      </c>
      <c r="AS23" s="158">
        <f t="shared" si="46"/>
        <v>0.71708761380711117</v>
      </c>
      <c r="AT23" s="158">
        <f t="shared" si="46"/>
        <v>0.85424187953721087</v>
      </c>
      <c r="AU23" s="158">
        <f t="shared" si="46"/>
        <v>0.69790264995908136</v>
      </c>
      <c r="AV23" s="158">
        <f t="shared" si="46"/>
        <v>0.67010983318921202</v>
      </c>
      <c r="AW23" s="158">
        <f t="shared" si="46"/>
        <v>0.62243722590340611</v>
      </c>
      <c r="AX23" s="158">
        <f t="shared" si="46"/>
        <v>0.69138012886340905</v>
      </c>
      <c r="AY23" s="158">
        <f t="shared" si="46"/>
        <v>0.70396584382842342</v>
      </c>
      <c r="AZ23" s="158">
        <f t="shared" ref="AZ23" si="47">IF(AZ18="","",(AH23/O23)*10)</f>
        <v>0.75965158823780199</v>
      </c>
      <c r="BA23" s="158">
        <f t="shared" ref="BA23" si="48">IF(BA18="","",(AI23/P23)*10)</f>
        <v>0.82740922989350374</v>
      </c>
      <c r="BB23" s="303" t="str">
        <f t="shared" si="40"/>
        <v/>
      </c>
      <c r="BC23" s="55" t="str">
        <f t="shared" si="15"/>
        <v/>
      </c>
      <c r="BE23" s="105"/>
      <c r="BF23" s="105"/>
    </row>
    <row r="24" spans="1:58" x14ac:dyDescent="0.25">
      <c r="J24" s="119"/>
      <c r="K24" s="119"/>
      <c r="L24" s="119"/>
      <c r="M24" s="119"/>
      <c r="N24" s="119"/>
      <c r="O24" s="119"/>
      <c r="P24" s="119"/>
      <c r="T24" s="119">
        <f>SUM(U7:U18)</f>
        <v>89493.365000000005</v>
      </c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BE24" s="105"/>
      <c r="BF24" s="105"/>
    </row>
    <row r="25" spans="1:58" ht="15.75" thickBot="1" x14ac:dyDescent="0.3">
      <c r="R25" s="205" t="s">
        <v>1</v>
      </c>
      <c r="AK25" s="289">
        <v>1000</v>
      </c>
      <c r="BC25" s="289" t="s">
        <v>47</v>
      </c>
      <c r="BE25" s="105"/>
      <c r="BF25" s="105"/>
    </row>
    <row r="26" spans="1:58" ht="20.100000000000001" customHeight="1" x14ac:dyDescent="0.25">
      <c r="A26" s="350" t="s">
        <v>2</v>
      </c>
      <c r="B26" s="352" t="s">
        <v>71</v>
      </c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7"/>
      <c r="R26" s="355" t="str">
        <f>R4</f>
        <v>D       2025/2024</v>
      </c>
      <c r="T26" s="353" t="s">
        <v>3</v>
      </c>
      <c r="U26" s="345" t="s">
        <v>71</v>
      </c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7"/>
      <c r="AK26" s="355" t="str">
        <f>R26</f>
        <v>D       2025/2024</v>
      </c>
      <c r="AM26" s="345" t="s">
        <v>71</v>
      </c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7"/>
      <c r="BC26" s="355" t="str">
        <f>AK26</f>
        <v>D       2025/2024</v>
      </c>
      <c r="BE26" s="105"/>
      <c r="BF26" s="105"/>
    </row>
    <row r="27" spans="1:58" ht="20.100000000000001" customHeight="1" thickBot="1" x14ac:dyDescent="0.3">
      <c r="A27" s="351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5">
        <v>2024</v>
      </c>
      <c r="Q27" s="133">
        <v>2025</v>
      </c>
      <c r="R27" s="356"/>
      <c r="T27" s="354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56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265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76">
        <v>2023</v>
      </c>
      <c r="BA27" s="135">
        <v>2024</v>
      </c>
      <c r="BB27" s="266">
        <v>2025</v>
      </c>
      <c r="BC27" s="356"/>
      <c r="BE27" s="105"/>
      <c r="BF27" s="105"/>
    </row>
    <row r="28" spans="1:58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4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4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2"/>
      <c r="BE28" s="105"/>
      <c r="BF28" s="105"/>
    </row>
    <row r="29" spans="1:58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210592.18</v>
      </c>
      <c r="P29" s="153">
        <v>144226.96999999994</v>
      </c>
      <c r="Q29" s="112">
        <v>156286.95999999988</v>
      </c>
      <c r="R29" s="61">
        <f>IF(Q29="","",(Q29-P29)/P29)</f>
        <v>8.3618133279787663E-2</v>
      </c>
      <c r="T29" s="109" t="s">
        <v>73</v>
      </c>
      <c r="U29" s="39">
        <v>5016.9969999999994</v>
      </c>
      <c r="V29" s="153">
        <v>5270.674</v>
      </c>
      <c r="W29" s="153">
        <v>5254.5140000000001</v>
      </c>
      <c r="X29" s="153">
        <v>8076.4090000000024</v>
      </c>
      <c r="Y29" s="153">
        <v>9156.59</v>
      </c>
      <c r="Z29" s="153">
        <v>7918.5499999999993</v>
      </c>
      <c r="AA29" s="153">
        <v>7480.9960000000019</v>
      </c>
      <c r="AB29" s="153">
        <v>9138.478000000001</v>
      </c>
      <c r="AC29" s="153">
        <v>8324.8559999999998</v>
      </c>
      <c r="AD29" s="153">
        <v>11927.749</v>
      </c>
      <c r="AE29" s="153">
        <v>14184.973999999998</v>
      </c>
      <c r="AF29" s="153">
        <v>11496.755999999994</v>
      </c>
      <c r="AG29" s="153">
        <v>12141.410000000002</v>
      </c>
      <c r="AH29" s="153">
        <v>14522.108000000002</v>
      </c>
      <c r="AI29" s="153">
        <v>9776.6340000000037</v>
      </c>
      <c r="AJ29" s="112">
        <v>11769.335000000006</v>
      </c>
      <c r="AK29" s="61">
        <f>IF(AJ29="","",(AJ29-AI29)/AI29)</f>
        <v>0.20382280854535437</v>
      </c>
      <c r="AM29" s="124">
        <f t="shared" ref="AM29:AM38" si="49">(U29/B29)*10</f>
        <v>0.44749494995804673</v>
      </c>
      <c r="AN29" s="156">
        <f t="shared" ref="AN29:AN38" si="50">(V29/C29)*10</f>
        <v>0.42199049962249885</v>
      </c>
      <c r="AO29" s="156">
        <f t="shared" ref="AO29:AO38" si="51">(W29/D29)*10</f>
        <v>0.47202259593859536</v>
      </c>
      <c r="AP29" s="156">
        <f t="shared" ref="AP29:AP38" si="52">(X29/E29)*10</f>
        <v>0.8081632158864277</v>
      </c>
      <c r="AQ29" s="156">
        <f t="shared" ref="AQ29:AQ38" si="53">(Y29/F29)*10</f>
        <v>0.50550044106984959</v>
      </c>
      <c r="AR29" s="156">
        <f t="shared" ref="AR29:AR38" si="54">(Z29/G29)*10</f>
        <v>0.47895812371298058</v>
      </c>
      <c r="AS29" s="156">
        <f t="shared" ref="AS29:AS38" si="55">(AA29/H29)*10</f>
        <v>0.58749022877813117</v>
      </c>
      <c r="AT29" s="156">
        <f t="shared" ref="AT29:AT38" si="56">(AB29/I29)*10</f>
        <v>0.55261592323817688</v>
      </c>
      <c r="AU29" s="156">
        <f t="shared" ref="AU29:AU38" si="57">(AC29/J29)*10</f>
        <v>0.77172992674881657</v>
      </c>
      <c r="AV29" s="156">
        <f t="shared" ref="AV29:AV38" si="58">(AD29/K29)*10</f>
        <v>0.59323467465978674</v>
      </c>
      <c r="AW29" s="156">
        <f t="shared" ref="AW29:AW38" si="59">(AE29/L29)*10</f>
        <v>0.61384805672702092</v>
      </c>
      <c r="AX29" s="156">
        <f t="shared" ref="AX29:AX38" si="60">(AF29/M29)*10</f>
        <v>0.53656597117584959</v>
      </c>
      <c r="AY29" s="156">
        <f t="shared" ref="AY29:AZ38" si="61">(AG29/N29)*10</f>
        <v>0.64128226769950125</v>
      </c>
      <c r="AZ29" s="156">
        <f t="shared" si="61"/>
        <v>0.68958439007564309</v>
      </c>
      <c r="BA29" s="156">
        <f t="shared" ref="BA29:BA44" si="62">(AI29/P29)*10</f>
        <v>0.67786447985421927</v>
      </c>
      <c r="BB29" s="156">
        <f>(AJ29/Q29)*10</f>
        <v>0.75305930833896928</v>
      </c>
      <c r="BC29" s="61">
        <f t="shared" ref="BC29:BC45" si="63">IF(BB29="","",(BB29-BA29)/BA29)</f>
        <v>0.11092899940843827</v>
      </c>
      <c r="BE29" s="105"/>
      <c r="BF29" s="105"/>
    </row>
    <row r="30" spans="1:58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254936.74999999994</v>
      </c>
      <c r="P30" s="154">
        <v>163816.97999999992</v>
      </c>
      <c r="Q30" s="119">
        <v>176976.29999999978</v>
      </c>
      <c r="R30" s="52">
        <f t="shared" ref="R30:R45" si="64">IF(Q30="","",(Q30-P30)/P30)</f>
        <v>8.0329401750660209E-2</v>
      </c>
      <c r="T30" s="109" t="s">
        <v>74</v>
      </c>
      <c r="U30" s="19">
        <v>4768.4190000000008</v>
      </c>
      <c r="V30" s="154">
        <v>5015.1330000000007</v>
      </c>
      <c r="W30" s="154">
        <v>4911.1499999999996</v>
      </c>
      <c r="X30" s="154">
        <v>7549.5049999999992</v>
      </c>
      <c r="Y30" s="154">
        <v>9045.7329999999984</v>
      </c>
      <c r="Z30" s="154">
        <v>9256.7200000000012</v>
      </c>
      <c r="AA30" s="154">
        <v>8296.7439999999988</v>
      </c>
      <c r="AB30" s="154">
        <v>9856.137999999999</v>
      </c>
      <c r="AC30" s="154">
        <v>9306.1540000000005</v>
      </c>
      <c r="AD30" s="154">
        <v>13709.666999999996</v>
      </c>
      <c r="AE30" s="154">
        <v>12449.267000000005</v>
      </c>
      <c r="AF30" s="154">
        <v>12684.448000000004</v>
      </c>
      <c r="AG30" s="154">
        <v>16621.906999999996</v>
      </c>
      <c r="AH30" s="154">
        <v>15950.190999999999</v>
      </c>
      <c r="AI30" s="154">
        <v>11404.307000000008</v>
      </c>
      <c r="AJ30" s="119">
        <v>11650.797999999995</v>
      </c>
      <c r="AK30" s="52">
        <f t="shared" ref="AK30:AK45" si="65">IF(AJ30="","",(AJ30-AI30)/AI30)</f>
        <v>2.1613851679018029E-2</v>
      </c>
      <c r="AM30" s="125">
        <f t="shared" si="49"/>
        <v>0.46047109354109889</v>
      </c>
      <c r="AN30" s="157">
        <f t="shared" si="50"/>
        <v>0.45757226895448566</v>
      </c>
      <c r="AO30" s="157">
        <f t="shared" si="51"/>
        <v>0.5419617422671561</v>
      </c>
      <c r="AP30" s="157">
        <f t="shared" si="52"/>
        <v>0.82888642292733761</v>
      </c>
      <c r="AQ30" s="157">
        <f t="shared" si="53"/>
        <v>0.50636300335303253</v>
      </c>
      <c r="AR30" s="157">
        <f t="shared" si="54"/>
        <v>0.48905442795728249</v>
      </c>
      <c r="AS30" s="157">
        <f t="shared" si="55"/>
        <v>0.51556937685642856</v>
      </c>
      <c r="AT30" s="157">
        <f t="shared" si="56"/>
        <v>0.54755948056577153</v>
      </c>
      <c r="AU30" s="157">
        <f t="shared" si="57"/>
        <v>0.92171330852361721</v>
      </c>
      <c r="AV30" s="157">
        <f t="shared" si="58"/>
        <v>0.57411865515950256</v>
      </c>
      <c r="AW30" s="157">
        <f t="shared" si="59"/>
        <v>0.6218671970115851</v>
      </c>
      <c r="AX30" s="157">
        <f t="shared" si="60"/>
        <v>0.49425784549142993</v>
      </c>
      <c r="AY30" s="157">
        <f t="shared" si="61"/>
        <v>0.62654318974990453</v>
      </c>
      <c r="AZ30" s="157">
        <f t="shared" si="61"/>
        <v>0.62565287272235182</v>
      </c>
      <c r="BA30" s="157">
        <f t="shared" si="62"/>
        <v>0.69616147239437653</v>
      </c>
      <c r="BB30" s="157">
        <f>IF(AJ30="","",(AJ30/Q30)*10)</f>
        <v>0.65832532378629283</v>
      </c>
      <c r="BC30" s="52">
        <f t="shared" si="63"/>
        <v>-5.434967332787051E-2</v>
      </c>
      <c r="BE30" s="105"/>
      <c r="BF30" s="105"/>
    </row>
    <row r="31" spans="1:58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307397.88</v>
      </c>
      <c r="P31" s="154">
        <v>152254.7900000001</v>
      </c>
      <c r="Q31" s="119">
        <v>150190.68999999992</v>
      </c>
      <c r="R31" s="52">
        <f t="shared" si="64"/>
        <v>-1.3556880542150294E-2</v>
      </c>
      <c r="T31" s="109" t="s">
        <v>75</v>
      </c>
      <c r="U31" s="19">
        <v>7424.4470000000001</v>
      </c>
      <c r="V31" s="154">
        <v>5510.3540000000003</v>
      </c>
      <c r="W31" s="154">
        <v>6830.2309999999961</v>
      </c>
      <c r="X31" s="154">
        <v>7114.5390000000007</v>
      </c>
      <c r="Y31" s="154">
        <v>8082.2549999999983</v>
      </c>
      <c r="Z31" s="154">
        <v>8938.91</v>
      </c>
      <c r="AA31" s="154">
        <v>8489.652</v>
      </c>
      <c r="AB31" s="154">
        <v>9926.7349999999988</v>
      </c>
      <c r="AC31" s="154">
        <v>10260.373</v>
      </c>
      <c r="AD31" s="154">
        <v>11780.022999999999</v>
      </c>
      <c r="AE31" s="154">
        <v>12880.835000000003</v>
      </c>
      <c r="AF31" s="154">
        <v>17712.749</v>
      </c>
      <c r="AG31" s="154">
        <v>13728.199000000006</v>
      </c>
      <c r="AH31" s="154">
        <v>20045.862000000012</v>
      </c>
      <c r="AI31" s="154">
        <v>12012.421000000015</v>
      </c>
      <c r="AJ31" s="119">
        <v>11332.131000000005</v>
      </c>
      <c r="AK31" s="52">
        <f t="shared" si="65"/>
        <v>-5.6632214272211163E-2</v>
      </c>
      <c r="AM31" s="125">
        <f t="shared" si="49"/>
        <v>0.44241062088628053</v>
      </c>
      <c r="AN31" s="157">
        <f t="shared" si="50"/>
        <v>0.44000691509090828</v>
      </c>
      <c r="AO31" s="157">
        <f t="shared" si="51"/>
        <v>0.50306153781226581</v>
      </c>
      <c r="AP31" s="157">
        <f t="shared" si="52"/>
        <v>0.908169034292719</v>
      </c>
      <c r="AQ31" s="157">
        <f t="shared" si="53"/>
        <v>0.50798316681623246</v>
      </c>
      <c r="AR31" s="157">
        <f t="shared" si="54"/>
        <v>0.49726565111971294</v>
      </c>
      <c r="AS31" s="157">
        <f t="shared" si="55"/>
        <v>0.53652846921584385</v>
      </c>
      <c r="AT31" s="157">
        <f t="shared" si="56"/>
        <v>0.5373482716568041</v>
      </c>
      <c r="AU31" s="157">
        <f t="shared" si="57"/>
        <v>0.78173472362263119</v>
      </c>
      <c r="AV31" s="157">
        <f t="shared" si="58"/>
        <v>0.56172228676028879</v>
      </c>
      <c r="AW31" s="157">
        <f t="shared" si="59"/>
        <v>0.61636897129854362</v>
      </c>
      <c r="AX31" s="157">
        <f t="shared" si="60"/>
        <v>0.51111633914897814</v>
      </c>
      <c r="AY31" s="157">
        <f t="shared" si="61"/>
        <v>0.69550200427620168</v>
      </c>
      <c r="AZ31" s="157">
        <f t="shared" si="61"/>
        <v>0.65211451686003852</v>
      </c>
      <c r="BA31" s="157">
        <f t="shared" si="62"/>
        <v>0.78896834707137997</v>
      </c>
      <c r="BB31" s="157">
        <f t="shared" ref="BB31:BB40" si="66">IF(AJ31="","",(AJ31/Q31)*10)</f>
        <v>0.75451620869442781</v>
      </c>
      <c r="BC31" s="52">
        <f t="shared" si="63"/>
        <v>-4.3667326458453198E-2</v>
      </c>
      <c r="BE31" s="105"/>
      <c r="BF31" s="105"/>
    </row>
    <row r="32" spans="1:58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266098.18000000005</v>
      </c>
      <c r="P32" s="154">
        <v>162872.00000000006</v>
      </c>
      <c r="Q32" s="119">
        <v>162635.3899999999</v>
      </c>
      <c r="R32" s="52">
        <f t="shared" si="64"/>
        <v>-1.4527358907618288E-3</v>
      </c>
      <c r="T32" s="109" t="s">
        <v>76</v>
      </c>
      <c r="U32" s="19">
        <v>6997.9059999999999</v>
      </c>
      <c r="V32" s="154">
        <v>5641.7790000000005</v>
      </c>
      <c r="W32" s="154">
        <v>6955.6630000000014</v>
      </c>
      <c r="X32" s="154">
        <v>8794.5019999999968</v>
      </c>
      <c r="Y32" s="154">
        <v>7652.6419999999989</v>
      </c>
      <c r="Z32" s="154">
        <v>8505.6460000000006</v>
      </c>
      <c r="AA32" s="154">
        <v>6662.3990000000013</v>
      </c>
      <c r="AB32" s="154">
        <v>10370.893000000004</v>
      </c>
      <c r="AC32" s="154">
        <v>11386.056</v>
      </c>
      <c r="AD32" s="154">
        <v>12901.989000000001</v>
      </c>
      <c r="AE32" s="154">
        <v>14090.422</v>
      </c>
      <c r="AF32" s="154">
        <v>12972.172999999997</v>
      </c>
      <c r="AG32" s="154">
        <v>15175.933000000003</v>
      </c>
      <c r="AH32" s="154">
        <v>16823.397999999997</v>
      </c>
      <c r="AI32" s="154">
        <v>12183.119000000002</v>
      </c>
      <c r="AJ32" s="119">
        <v>11911.394</v>
      </c>
      <c r="AK32" s="52">
        <f t="shared" si="65"/>
        <v>-2.2303401944937264E-2</v>
      </c>
      <c r="AM32" s="125">
        <f t="shared" si="49"/>
        <v>0.4117380456536428</v>
      </c>
      <c r="AN32" s="157">
        <f t="shared" si="50"/>
        <v>0.45017323810756427</v>
      </c>
      <c r="AO32" s="157">
        <f t="shared" si="51"/>
        <v>0.53052169146380823</v>
      </c>
      <c r="AP32" s="157">
        <f t="shared" si="52"/>
        <v>0.79315079340313666</v>
      </c>
      <c r="AQ32" s="157">
        <f t="shared" si="53"/>
        <v>0.54920904241465762</v>
      </c>
      <c r="AR32" s="157">
        <f t="shared" si="54"/>
        <v>0.49231320433642595</v>
      </c>
      <c r="AS32" s="157">
        <f t="shared" si="55"/>
        <v>0.55148844538658548</v>
      </c>
      <c r="AT32" s="157">
        <f t="shared" si="56"/>
        <v>0.52949059732220316</v>
      </c>
      <c r="AU32" s="157">
        <f t="shared" si="57"/>
        <v>0.75728905420077208</v>
      </c>
      <c r="AV32" s="157">
        <f t="shared" si="58"/>
        <v>0.52733538616375741</v>
      </c>
      <c r="AW32" s="157">
        <f t="shared" si="59"/>
        <v>0.60476032121983347</v>
      </c>
      <c r="AX32" s="157">
        <f t="shared" si="60"/>
        <v>0.54429927333323636</v>
      </c>
      <c r="AY32" s="157">
        <f t="shared" si="61"/>
        <v>0.72663491662813884</v>
      </c>
      <c r="AZ32" s="157">
        <f t="shared" si="61"/>
        <v>0.63222521852648494</v>
      </c>
      <c r="BA32" s="157">
        <f t="shared" si="62"/>
        <v>0.74801801414607783</v>
      </c>
      <c r="BB32" s="157">
        <f t="shared" si="66"/>
        <v>0.73239864951902589</v>
      </c>
      <c r="BC32" s="52">
        <f t="shared" si="63"/>
        <v>-2.0881000633230316E-2</v>
      </c>
      <c r="BE32" s="105"/>
      <c r="BF32" s="105"/>
    </row>
    <row r="33" spans="1:58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54">
        <v>165042.3800000003</v>
      </c>
      <c r="Q33" s="119">
        <v>163431.92999999996</v>
      </c>
      <c r="R33" s="52">
        <f t="shared" si="64"/>
        <v>-9.7577967549930446E-3</v>
      </c>
      <c r="T33" s="109" t="s">
        <v>77</v>
      </c>
      <c r="U33" s="19">
        <v>5233.5920000000015</v>
      </c>
      <c r="V33" s="154">
        <v>6774.5830000000024</v>
      </c>
      <c r="W33" s="154">
        <v>6184.9250000000011</v>
      </c>
      <c r="X33" s="154">
        <v>12346.015000000001</v>
      </c>
      <c r="Y33" s="154">
        <v>9823.5429999999997</v>
      </c>
      <c r="Z33" s="154">
        <v>9567.4180000000015</v>
      </c>
      <c r="AA33" s="154">
        <v>8927.2699999999986</v>
      </c>
      <c r="AB33" s="154">
        <v>11110.941999999997</v>
      </c>
      <c r="AC33" s="154">
        <v>11997.332</v>
      </c>
      <c r="AD33" s="154">
        <v>12224.240000000003</v>
      </c>
      <c r="AE33" s="154">
        <v>10503.531999999996</v>
      </c>
      <c r="AF33" s="154">
        <v>13714.956999999997</v>
      </c>
      <c r="AG33" s="154">
        <v>20165.158999999996</v>
      </c>
      <c r="AH33" s="154">
        <v>18190.89599999999</v>
      </c>
      <c r="AI33" s="154">
        <v>12209.923999999999</v>
      </c>
      <c r="AJ33" s="119">
        <v>12706.673000000006</v>
      </c>
      <c r="AK33" s="52">
        <f t="shared" si="65"/>
        <v>4.0684037017757614E-2</v>
      </c>
      <c r="AM33" s="125">
        <f t="shared" si="49"/>
        <v>0.49547514696423517</v>
      </c>
      <c r="AN33" s="157">
        <f t="shared" si="50"/>
        <v>0.46184732439637305</v>
      </c>
      <c r="AO33" s="157">
        <f t="shared" si="51"/>
        <v>0.58455084732547036</v>
      </c>
      <c r="AP33" s="157">
        <f t="shared" si="52"/>
        <v>0.78769456194735565</v>
      </c>
      <c r="AQ33" s="157">
        <f t="shared" si="53"/>
        <v>0.4740445861025222</v>
      </c>
      <c r="AR33" s="157">
        <f t="shared" si="54"/>
        <v>0.52641405214864356</v>
      </c>
      <c r="AS33" s="157">
        <f t="shared" si="55"/>
        <v>0.57203930554337168</v>
      </c>
      <c r="AT33" s="157">
        <f t="shared" si="56"/>
        <v>0.53330507840023977</v>
      </c>
      <c r="AU33" s="157">
        <f t="shared" si="57"/>
        <v>0.97449836694611214</v>
      </c>
      <c r="AV33" s="157">
        <f t="shared" si="58"/>
        <v>0.53612416504160132</v>
      </c>
      <c r="AW33" s="157">
        <f t="shared" si="59"/>
        <v>0.50677934421259097</v>
      </c>
      <c r="AX33" s="157">
        <f t="shared" si="60"/>
        <v>0.50484087413609458</v>
      </c>
      <c r="AY33" s="157">
        <f t="shared" si="61"/>
        <v>0.67726572735313773</v>
      </c>
      <c r="AZ33" s="157">
        <f t="shared" si="61"/>
        <v>0.66905395722428995</v>
      </c>
      <c r="BA33" s="157">
        <f t="shared" si="62"/>
        <v>0.7398053760494715</v>
      </c>
      <c r="BB33" s="157">
        <f t="shared" si="66"/>
        <v>0.77749023706689446</v>
      </c>
      <c r="BC33" s="52">
        <f t="shared" si="63"/>
        <v>5.093888506009308E-2</v>
      </c>
      <c r="BE33" s="105"/>
      <c r="BF33" s="105"/>
    </row>
    <row r="34" spans="1:58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54">
        <v>158434.60000000015</v>
      </c>
      <c r="Q34" s="119">
        <v>137404.45999999996</v>
      </c>
      <c r="R34" s="52">
        <f t="shared" si="64"/>
        <v>-0.13273704102513068</v>
      </c>
      <c r="T34" s="109" t="s">
        <v>78</v>
      </c>
      <c r="U34" s="19">
        <v>8418.2340000000022</v>
      </c>
      <c r="V34" s="154">
        <v>4390.6889999999994</v>
      </c>
      <c r="W34" s="154">
        <v>6848.4070000000011</v>
      </c>
      <c r="X34" s="154">
        <v>11167.32799999999</v>
      </c>
      <c r="Y34" s="154">
        <v>8872.2850000000017</v>
      </c>
      <c r="Z34" s="154">
        <v>11662.620000000006</v>
      </c>
      <c r="AA34" s="154">
        <v>9423.9899999999961</v>
      </c>
      <c r="AB34" s="154">
        <v>14481.375000000004</v>
      </c>
      <c r="AC34" s="154">
        <v>12803.287</v>
      </c>
      <c r="AD34" s="154">
        <v>13718.046000000006</v>
      </c>
      <c r="AE34" s="154">
        <v>12228.946999999995</v>
      </c>
      <c r="AF34" s="154">
        <v>14526.821999999995</v>
      </c>
      <c r="AG34" s="154">
        <v>14534.652000000002</v>
      </c>
      <c r="AH34" s="154">
        <v>19521.573</v>
      </c>
      <c r="AI34" s="154">
        <v>13387.991000000004</v>
      </c>
      <c r="AJ34" s="119">
        <v>10990.263000000001</v>
      </c>
      <c r="AK34" s="52">
        <f t="shared" si="65"/>
        <v>-0.17909542962794062</v>
      </c>
      <c r="AM34" s="125">
        <f t="shared" si="49"/>
        <v>0.48672862985073784</v>
      </c>
      <c r="AN34" s="157">
        <f t="shared" si="50"/>
        <v>0.49688825876595721</v>
      </c>
      <c r="AO34" s="157">
        <f t="shared" si="51"/>
        <v>0.56924809937044796</v>
      </c>
      <c r="AP34" s="157">
        <f t="shared" si="52"/>
        <v>0.78543559483657488</v>
      </c>
      <c r="AQ34" s="157">
        <f t="shared" si="53"/>
        <v>0.54207508867396426</v>
      </c>
      <c r="AR34" s="157">
        <f t="shared" si="54"/>
        <v>0.51283586940978365</v>
      </c>
      <c r="AS34" s="157">
        <f t="shared" si="55"/>
        <v>0.58706569068968495</v>
      </c>
      <c r="AT34" s="157">
        <f t="shared" si="56"/>
        <v>0.58568978626091728</v>
      </c>
      <c r="AU34" s="157">
        <f t="shared" si="57"/>
        <v>0.80425854872244606</v>
      </c>
      <c r="AV34" s="157">
        <f t="shared" si="58"/>
        <v>0.55167855015599043</v>
      </c>
      <c r="AW34" s="157">
        <f t="shared" si="59"/>
        <v>0.60866792877006426</v>
      </c>
      <c r="AX34" s="157">
        <f t="shared" si="60"/>
        <v>0.52479645779906703</v>
      </c>
      <c r="AY34" s="157">
        <f t="shared" si="61"/>
        <v>0.64394734152368938</v>
      </c>
      <c r="AZ34" s="157">
        <f t="shared" si="61"/>
        <v>0.61377457612250752</v>
      </c>
      <c r="BA34" s="157">
        <f t="shared" si="62"/>
        <v>0.84501687131472492</v>
      </c>
      <c r="BB34" s="157">
        <f t="shared" si="66"/>
        <v>0.79984761775563928</v>
      </c>
      <c r="BC34" s="52">
        <f t="shared" si="63"/>
        <v>-5.3453670680928253E-2</v>
      </c>
      <c r="BE34" s="105"/>
      <c r="BF34" s="105"/>
    </row>
    <row r="35" spans="1:58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54">
        <v>162795.84</v>
      </c>
      <c r="Q35" s="119">
        <v>230183.43000000005</v>
      </c>
      <c r="R35" s="52">
        <f t="shared" si="64"/>
        <v>0.41393926282145821</v>
      </c>
      <c r="T35" s="109" t="s">
        <v>79</v>
      </c>
      <c r="U35" s="19">
        <v>8202.5570000000007</v>
      </c>
      <c r="V35" s="154">
        <v>7142.6719999999987</v>
      </c>
      <c r="W35" s="154">
        <v>8489.8880000000008</v>
      </c>
      <c r="X35" s="154">
        <v>14058.68400000001</v>
      </c>
      <c r="Y35" s="154">
        <v>13129.382000000001</v>
      </c>
      <c r="Z35" s="154">
        <v>12275.063000000002</v>
      </c>
      <c r="AA35" s="154">
        <v>8407.0900000000038</v>
      </c>
      <c r="AB35" s="154">
        <v>11587.890000000009</v>
      </c>
      <c r="AC35" s="154">
        <v>14215.772000000001</v>
      </c>
      <c r="AD35" s="154">
        <v>14177.262000000006</v>
      </c>
      <c r="AE35" s="154">
        <v>16500.630999999998</v>
      </c>
      <c r="AF35" s="154">
        <v>15555.110999999997</v>
      </c>
      <c r="AG35" s="154">
        <v>16599.758999999998</v>
      </c>
      <c r="AH35" s="154">
        <v>19060.911</v>
      </c>
      <c r="AI35" s="154">
        <v>13179.037000000008</v>
      </c>
      <c r="AJ35" s="119">
        <v>19494.175000000007</v>
      </c>
      <c r="AK35" s="52">
        <f t="shared" si="65"/>
        <v>0.47918053496624946</v>
      </c>
      <c r="AM35" s="125">
        <f t="shared" si="49"/>
        <v>0.53410624801970208</v>
      </c>
      <c r="AN35" s="157">
        <f t="shared" si="50"/>
        <v>0.48911992034573448</v>
      </c>
      <c r="AO35" s="157">
        <f t="shared" si="51"/>
        <v>0.65603956133015395</v>
      </c>
      <c r="AP35" s="157">
        <f t="shared" si="52"/>
        <v>0.7829523620224994</v>
      </c>
      <c r="AQ35" s="157">
        <f t="shared" si="53"/>
        <v>0.48743234098377025</v>
      </c>
      <c r="AR35" s="157">
        <f t="shared" si="54"/>
        <v>0.51699036414929667</v>
      </c>
      <c r="AS35" s="157">
        <f t="shared" si="55"/>
        <v>0.56911382540516675</v>
      </c>
      <c r="AT35" s="157">
        <f t="shared" si="56"/>
        <v>0.55942287943501878</v>
      </c>
      <c r="AU35" s="157">
        <f t="shared" si="57"/>
        <v>0.8067909093137946</v>
      </c>
      <c r="AV35" s="157">
        <f t="shared" si="58"/>
        <v>0.5090389090704629</v>
      </c>
      <c r="AW35" s="157">
        <f t="shared" si="59"/>
        <v>0.57789179127346701</v>
      </c>
      <c r="AX35" s="157">
        <f t="shared" si="60"/>
        <v>0.55789707265191923</v>
      </c>
      <c r="AY35" s="157">
        <f t="shared" si="61"/>
        <v>0.70413142812397767</v>
      </c>
      <c r="AZ35" s="157">
        <f t="shared" si="61"/>
        <v>0.64862441537691762</v>
      </c>
      <c r="BA35" s="157">
        <f t="shared" si="62"/>
        <v>0.80954384338076502</v>
      </c>
      <c r="BB35" s="157">
        <f t="shared" si="66"/>
        <v>0.84689740699406557</v>
      </c>
      <c r="BC35" s="52">
        <f t="shared" si="63"/>
        <v>4.6141495508516255E-2</v>
      </c>
      <c r="BE35" s="105"/>
      <c r="BF35" s="105"/>
    </row>
    <row r="36" spans="1:58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54">
        <v>160575.1100000001</v>
      </c>
      <c r="Q36" s="119">
        <v>128903.64000000003</v>
      </c>
      <c r="R36" s="52">
        <f t="shared" si="64"/>
        <v>-0.19723772881114671</v>
      </c>
      <c r="T36" s="109" t="s">
        <v>80</v>
      </c>
      <c r="U36" s="19">
        <v>7606.0559999999978</v>
      </c>
      <c r="V36" s="154">
        <v>8313.0869999999995</v>
      </c>
      <c r="W36" s="154">
        <v>6909.0559999999987</v>
      </c>
      <c r="X36" s="154">
        <v>9139.0069999999996</v>
      </c>
      <c r="Y36" s="154">
        <v>8531.6860000000033</v>
      </c>
      <c r="Z36" s="154">
        <v>10841.422999999999</v>
      </c>
      <c r="AA36" s="154">
        <v>9653.1510000000035</v>
      </c>
      <c r="AB36" s="154">
        <v>9956.3179999999975</v>
      </c>
      <c r="AC36" s="154">
        <v>13765.152</v>
      </c>
      <c r="AD36" s="154">
        <v>14750.275999999996</v>
      </c>
      <c r="AE36" s="154">
        <v>15789.42300000001</v>
      </c>
      <c r="AF36" s="154">
        <v>12744.038000000008</v>
      </c>
      <c r="AG36" s="154">
        <v>16420.567999999999</v>
      </c>
      <c r="AH36" s="154">
        <v>16962.044999999998</v>
      </c>
      <c r="AI36" s="154">
        <v>12223.618</v>
      </c>
      <c r="AJ36" s="119">
        <v>11316.714000000002</v>
      </c>
      <c r="AK36" s="52">
        <f t="shared" si="65"/>
        <v>-7.4192763550038829E-2</v>
      </c>
      <c r="AM36" s="125">
        <f t="shared" si="49"/>
        <v>0.44176385961468218</v>
      </c>
      <c r="AN36" s="157">
        <f t="shared" si="50"/>
        <v>0.42017785877420555</v>
      </c>
      <c r="AO36" s="157">
        <f t="shared" si="51"/>
        <v>0.63948363387771534</v>
      </c>
      <c r="AP36" s="157">
        <f t="shared" si="52"/>
        <v>0.71120273013234991</v>
      </c>
      <c r="AQ36" s="157">
        <f t="shared" si="53"/>
        <v>0.43360371542738207</v>
      </c>
      <c r="AR36" s="157">
        <f t="shared" si="54"/>
        <v>0.45907066820991294</v>
      </c>
      <c r="AS36" s="157">
        <f t="shared" si="55"/>
        <v>0.59928518991605073</v>
      </c>
      <c r="AT36" s="157">
        <f t="shared" si="56"/>
        <v>0.5807675710119673</v>
      </c>
      <c r="AU36" s="157">
        <f t="shared" si="57"/>
        <v>0.76451061502797446</v>
      </c>
      <c r="AV36" s="157">
        <f t="shared" si="58"/>
        <v>0.49793317713264845</v>
      </c>
      <c r="AW36" s="157">
        <f t="shared" si="59"/>
        <v>0.55159727832865624</v>
      </c>
      <c r="AX36" s="157">
        <f t="shared" si="60"/>
        <v>0.58152630944673145</v>
      </c>
      <c r="AY36" s="157">
        <f t="shared" si="61"/>
        <v>0.67737319307050581</v>
      </c>
      <c r="AZ36" s="157">
        <f t="shared" si="61"/>
        <v>0.67507493980577815</v>
      </c>
      <c r="BA36" s="157">
        <f t="shared" si="62"/>
        <v>0.76123989577214002</v>
      </c>
      <c r="BB36" s="157">
        <f t="shared" si="66"/>
        <v>0.87792043731270897</v>
      </c>
      <c r="BC36" s="52">
        <f t="shared" si="63"/>
        <v>0.15327696589288409</v>
      </c>
      <c r="BE36" s="105"/>
      <c r="BF36" s="105"/>
    </row>
    <row r="37" spans="1:58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54">
        <v>160298.74999999991</v>
      </c>
      <c r="Q37" s="119">
        <v>131041.38999999997</v>
      </c>
      <c r="R37" s="52">
        <f t="shared" si="64"/>
        <v>-0.18251770522228</v>
      </c>
      <c r="T37" s="109" t="s">
        <v>81</v>
      </c>
      <c r="U37" s="19">
        <v>8950.255000000001</v>
      </c>
      <c r="V37" s="154">
        <v>8091.360999999999</v>
      </c>
      <c r="W37" s="154">
        <v>7317.6259999999966</v>
      </c>
      <c r="X37" s="154">
        <v>9009.7860000000001</v>
      </c>
      <c r="Y37" s="154">
        <v>11821.654999999999</v>
      </c>
      <c r="Z37" s="154">
        <v>8422.7539999999954</v>
      </c>
      <c r="AA37" s="154">
        <v>8932.4599999999973</v>
      </c>
      <c r="AB37" s="154">
        <v>10856.737000000006</v>
      </c>
      <c r="AC37" s="154">
        <v>13503.767</v>
      </c>
      <c r="AD37" s="154">
        <v>13395.533000000005</v>
      </c>
      <c r="AE37" s="154">
        <v>12829.427999999996</v>
      </c>
      <c r="AF37" s="154">
        <v>12358.695999999998</v>
      </c>
      <c r="AG37" s="154">
        <v>19295.445999999996</v>
      </c>
      <c r="AH37" s="154">
        <v>12913.838000000005</v>
      </c>
      <c r="AI37" s="154">
        <v>13223.329000000003</v>
      </c>
      <c r="AJ37" s="119">
        <v>11543.595000000001</v>
      </c>
      <c r="AK37" s="52">
        <f t="shared" si="65"/>
        <v>-0.12702807288542861</v>
      </c>
      <c r="AM37" s="125">
        <f t="shared" si="49"/>
        <v>0.48486363856011194</v>
      </c>
      <c r="AN37" s="157">
        <f t="shared" si="50"/>
        <v>0.56136104589017211</v>
      </c>
      <c r="AO37" s="157">
        <f t="shared" si="51"/>
        <v>0.91494056270845225</v>
      </c>
      <c r="AP37" s="157">
        <f t="shared" si="52"/>
        <v>0.73397337983951261</v>
      </c>
      <c r="AQ37" s="157">
        <f t="shared" si="53"/>
        <v>0.54686443981211563</v>
      </c>
      <c r="AR37" s="157">
        <f t="shared" si="54"/>
        <v>0.55361740351046873</v>
      </c>
      <c r="AS37" s="157">
        <f t="shared" si="55"/>
        <v>0.59768837923984341</v>
      </c>
      <c r="AT37" s="157">
        <f t="shared" si="56"/>
        <v>0.78949101429546453</v>
      </c>
      <c r="AU37" s="157">
        <f t="shared" si="57"/>
        <v>0.85577312393822647</v>
      </c>
      <c r="AV37" s="157">
        <f t="shared" si="58"/>
        <v>0.5392227587309858</v>
      </c>
      <c r="AW37" s="157">
        <f t="shared" si="59"/>
        <v>0.66185996306935324</v>
      </c>
      <c r="AX37" s="157">
        <f t="shared" si="60"/>
        <v>0.66577682346880351</v>
      </c>
      <c r="AY37" s="157">
        <f t="shared" si="61"/>
        <v>0.70495682983619656</v>
      </c>
      <c r="AZ37" s="157">
        <f t="shared" si="61"/>
        <v>0.7556807848224345</v>
      </c>
      <c r="BA37" s="157">
        <f t="shared" si="62"/>
        <v>0.82491778632085466</v>
      </c>
      <c r="BB37" s="157">
        <f t="shared" si="66"/>
        <v>0.88091213012926706</v>
      </c>
      <c r="BC37" s="52">
        <f t="shared" si="63"/>
        <v>6.7878696200924432E-2</v>
      </c>
      <c r="BE37" s="105"/>
      <c r="BF37" s="105"/>
    </row>
    <row r="38" spans="1:58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54">
        <v>145688.35999999993</v>
      </c>
      <c r="Q38" s="119"/>
      <c r="R38" s="52" t="str">
        <f t="shared" si="64"/>
        <v/>
      </c>
      <c r="T38" s="109" t="s">
        <v>82</v>
      </c>
      <c r="U38" s="19">
        <v>8836.2159999999967</v>
      </c>
      <c r="V38" s="154">
        <v>6184.2449999999999</v>
      </c>
      <c r="W38" s="154">
        <v>6843.8590000000013</v>
      </c>
      <c r="X38" s="154">
        <v>12325.401000000003</v>
      </c>
      <c r="Y38" s="154">
        <v>11790.632999999998</v>
      </c>
      <c r="Z38" s="154">
        <v>8857.4580000000024</v>
      </c>
      <c r="AA38" s="154">
        <v>10603.755000000001</v>
      </c>
      <c r="AB38" s="154">
        <v>13090.348000000009</v>
      </c>
      <c r="AC38" s="154">
        <v>16694.899000000001</v>
      </c>
      <c r="AD38" s="154">
        <v>17343.396999999994</v>
      </c>
      <c r="AE38" s="154">
        <v>14141.986999999999</v>
      </c>
      <c r="AF38" s="154">
        <v>13795.060000000012</v>
      </c>
      <c r="AG38" s="154">
        <v>17489.275999999998</v>
      </c>
      <c r="AH38" s="154">
        <v>12546.419000000004</v>
      </c>
      <c r="AI38" s="154">
        <v>11867.11</v>
      </c>
      <c r="AJ38" s="119"/>
      <c r="AK38" s="52" t="str">
        <f t="shared" si="65"/>
        <v/>
      </c>
      <c r="AM38" s="125">
        <f t="shared" si="49"/>
        <v>0.50547976786025839</v>
      </c>
      <c r="AN38" s="157">
        <f t="shared" si="50"/>
        <v>0.61364183688748253</v>
      </c>
      <c r="AO38" s="157">
        <f t="shared" si="51"/>
        <v>0.99143989040046498</v>
      </c>
      <c r="AP38" s="157">
        <f t="shared" si="52"/>
        <v>0.79860824444016809</v>
      </c>
      <c r="AQ38" s="157">
        <f t="shared" si="53"/>
        <v>0.61462071336796531</v>
      </c>
      <c r="AR38" s="157">
        <f t="shared" si="54"/>
        <v>0.7179397354111039</v>
      </c>
      <c r="AS38" s="157">
        <f t="shared" si="55"/>
        <v>0.76149967195295487</v>
      </c>
      <c r="AT38" s="157">
        <f t="shared" si="56"/>
        <v>0.82067211196453671</v>
      </c>
      <c r="AU38" s="157">
        <f t="shared" si="57"/>
        <v>0.76712936250314256</v>
      </c>
      <c r="AV38" s="157">
        <f t="shared" si="58"/>
        <v>0.61919728263479246</v>
      </c>
      <c r="AW38" s="157">
        <f t="shared" si="59"/>
        <v>0.63990474451207224</v>
      </c>
      <c r="AX38" s="157">
        <f t="shared" si="60"/>
        <v>0.62152586797883858</v>
      </c>
      <c r="AY38" s="157">
        <f t="shared" si="61"/>
        <v>0.67466486882317089</v>
      </c>
      <c r="AZ38" s="157">
        <f t="shared" si="61"/>
        <v>0.7442507864616138</v>
      </c>
      <c r="BA38" s="157">
        <f t="shared" si="62"/>
        <v>0.81455443660701554</v>
      </c>
      <c r="BB38" s="157" t="str">
        <f t="shared" si="66"/>
        <v/>
      </c>
      <c r="BC38" s="52" t="str">
        <f t="shared" si="63"/>
        <v/>
      </c>
      <c r="BE38" s="105"/>
      <c r="BF38" s="105"/>
    </row>
    <row r="39" spans="1:58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54">
        <v>187198.09000000003</v>
      </c>
      <c r="Q39" s="119"/>
      <c r="R39" s="52" t="str">
        <f t="shared" si="64"/>
        <v/>
      </c>
      <c r="T39" s="109" t="s">
        <v>83</v>
      </c>
      <c r="U39" s="19">
        <v>8561.616</v>
      </c>
      <c r="V39" s="154">
        <v>7679.9049999999988</v>
      </c>
      <c r="W39" s="154">
        <v>10402.912</v>
      </c>
      <c r="X39" s="154">
        <v>7707.6290000000035</v>
      </c>
      <c r="Y39" s="154">
        <v>12654.747000000003</v>
      </c>
      <c r="Z39" s="154">
        <v>9979.3469999999979</v>
      </c>
      <c r="AA39" s="154">
        <v>10712.686999999996</v>
      </c>
      <c r="AB39" s="154">
        <v>11080.005999999999</v>
      </c>
      <c r="AC39" s="154">
        <v>17646.002</v>
      </c>
      <c r="AD39" s="154">
        <v>15712.195</v>
      </c>
      <c r="AE39" s="154">
        <v>14615.516000000009</v>
      </c>
      <c r="AF39" s="154">
        <v>15584.514000000003</v>
      </c>
      <c r="AG39" s="154">
        <v>20862.162</v>
      </c>
      <c r="AH39" s="154">
        <v>15077.397000000003</v>
      </c>
      <c r="AI39" s="154">
        <v>15289.810999999994</v>
      </c>
      <c r="AJ39" s="119"/>
      <c r="AK39" s="52" t="str">
        <f t="shared" si="65"/>
        <v/>
      </c>
      <c r="AM39" s="125">
        <f t="shared" ref="AM39:AN45" si="67">(U39/B39)*10</f>
        <v>0.59655396247491954</v>
      </c>
      <c r="AN39" s="157">
        <f t="shared" si="67"/>
        <v>0.7101543245465749</v>
      </c>
      <c r="AO39" s="157">
        <f t="shared" ref="AO39:AZ41" si="68">IF(W39="","",(W39/D39)*10)</f>
        <v>0.82659295097689434</v>
      </c>
      <c r="AP39" s="157">
        <f t="shared" si="68"/>
        <v>0.75542927217629385</v>
      </c>
      <c r="AQ39" s="157">
        <f t="shared" si="68"/>
        <v>0.66232957299169615</v>
      </c>
      <c r="AR39" s="157">
        <f t="shared" si="68"/>
        <v>0.69529221532504837</v>
      </c>
      <c r="AS39" s="157">
        <f t="shared" si="68"/>
        <v>0.70882922115899427</v>
      </c>
      <c r="AT39" s="157">
        <f t="shared" si="68"/>
        <v>0.81643127472411259</v>
      </c>
      <c r="AU39" s="157">
        <f t="shared" si="68"/>
        <v>0.6555002561116402</v>
      </c>
      <c r="AV39" s="157">
        <f t="shared" si="68"/>
        <v>0.68927659143619535</v>
      </c>
      <c r="AW39" s="157">
        <f t="shared" si="68"/>
        <v>0.64689754420867462</v>
      </c>
      <c r="AX39" s="157">
        <f t="shared" si="68"/>
        <v>0.72799787288130147</v>
      </c>
      <c r="AY39" s="157">
        <f t="shared" si="68"/>
        <v>0.75472082130583984</v>
      </c>
      <c r="AZ39" s="157">
        <f t="shared" si="68"/>
        <v>0.81465531564401306</v>
      </c>
      <c r="BA39" s="157">
        <f t="shared" ref="BA39:BA41" si="69">IF(AI39="","",(AI39/P39)*10)</f>
        <v>0.81677174163475663</v>
      </c>
      <c r="BB39" s="157" t="str">
        <f t="shared" si="66"/>
        <v/>
      </c>
      <c r="BC39" s="52" t="str">
        <f t="shared" si="63"/>
        <v/>
      </c>
      <c r="BE39" s="105"/>
      <c r="BF39" s="105"/>
    </row>
    <row r="40" spans="1:58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54">
        <v>177960.38999999987</v>
      </c>
      <c r="Q40" s="119"/>
      <c r="R40" s="52" t="str">
        <f t="shared" si="64"/>
        <v/>
      </c>
      <c r="T40" s="110" t="s">
        <v>84</v>
      </c>
      <c r="U40" s="19">
        <v>8577.6339999999964</v>
      </c>
      <c r="V40" s="154">
        <v>10729.738000000001</v>
      </c>
      <c r="W40" s="154">
        <v>8400.3320000000022</v>
      </c>
      <c r="X40" s="154">
        <v>14080.129999999997</v>
      </c>
      <c r="Y40" s="154">
        <v>13582.820000000003</v>
      </c>
      <c r="Z40" s="154">
        <v>9345.7980000000007</v>
      </c>
      <c r="AA40" s="154">
        <v>11478.792000000003</v>
      </c>
      <c r="AB40" s="154">
        <v>14722.865999999998</v>
      </c>
      <c r="AC40" s="154">
        <v>13500.736999999999</v>
      </c>
      <c r="AD40" s="154">
        <v>16104.085999999999</v>
      </c>
      <c r="AE40" s="154">
        <v>14131.660999999996</v>
      </c>
      <c r="AF40" s="154">
        <v>17317.553000000004</v>
      </c>
      <c r="AG40" s="154">
        <v>19544.043999999998</v>
      </c>
      <c r="AH40" s="154">
        <v>13271.178999999998</v>
      </c>
      <c r="AI40" s="154">
        <v>13490.310000000005</v>
      </c>
      <c r="AJ40" s="119"/>
      <c r="AK40" s="52" t="str">
        <f t="shared" si="65"/>
        <v/>
      </c>
      <c r="AM40" s="125">
        <f t="shared" si="67"/>
        <v>0.56128924309160388</v>
      </c>
      <c r="AN40" s="157">
        <f t="shared" si="67"/>
        <v>0.49567972006947647</v>
      </c>
      <c r="AO40" s="157">
        <f t="shared" si="68"/>
        <v>0.9790091257525988</v>
      </c>
      <c r="AP40" s="157">
        <f t="shared" si="68"/>
        <v>0.61228139027468687</v>
      </c>
      <c r="AQ40" s="157">
        <f t="shared" si="68"/>
        <v>0.5822210241113337</v>
      </c>
      <c r="AR40" s="157">
        <f t="shared" si="68"/>
        <v>0.62664828118918259</v>
      </c>
      <c r="AS40" s="157">
        <f t="shared" si="68"/>
        <v>0.67665809142176681</v>
      </c>
      <c r="AT40" s="157">
        <f t="shared" si="68"/>
        <v>0.91161704676855315</v>
      </c>
      <c r="AU40" s="157">
        <f t="shared" si="68"/>
        <v>0.66978639445387611</v>
      </c>
      <c r="AV40" s="157">
        <f t="shared" si="68"/>
        <v>0.69632467581771174</v>
      </c>
      <c r="AW40" s="157">
        <f t="shared" si="68"/>
        <v>0.56670328216974419</v>
      </c>
      <c r="AX40" s="157">
        <f t="shared" si="68"/>
        <v>0.70671261274209851</v>
      </c>
      <c r="AY40" s="157">
        <f t="shared" si="68"/>
        <v>0.65801204114882317</v>
      </c>
      <c r="AZ40" s="157">
        <f t="shared" si="68"/>
        <v>0.69196706988199619</v>
      </c>
      <c r="BA40" s="157">
        <f t="shared" si="69"/>
        <v>0.75805127197125244</v>
      </c>
      <c r="BB40" s="157" t="str">
        <f t="shared" si="66"/>
        <v/>
      </c>
      <c r="BC40" s="52" t="str">
        <f t="shared" si="63"/>
        <v/>
      </c>
      <c r="BE40" s="105"/>
      <c r="BF40" s="105"/>
    </row>
    <row r="41" spans="1:58" ht="20.100000000000001" customHeight="1" thickBot="1" x14ac:dyDescent="0.3">
      <c r="A41" s="35" t="str">
        <f>A19</f>
        <v>jan-set</v>
      </c>
      <c r="B41" s="167">
        <f>SUM(B29:B37)</f>
        <v>1342372.7699999998</v>
      </c>
      <c r="C41" s="168">
        <f t="shared" ref="C41:Q41" si="70">SUM(C29:C37)</f>
        <v>1208125.7599999998</v>
      </c>
      <c r="D41" s="168">
        <f t="shared" si="70"/>
        <v>1012364.5599999998</v>
      </c>
      <c r="E41" s="168">
        <f t="shared" si="70"/>
        <v>1109965.74</v>
      </c>
      <c r="F41" s="168">
        <f t="shared" si="70"/>
        <v>1711417.27</v>
      </c>
      <c r="G41" s="168">
        <f t="shared" si="70"/>
        <v>1742031.78</v>
      </c>
      <c r="H41" s="168">
        <f t="shared" si="70"/>
        <v>1342140.5199999996</v>
      </c>
      <c r="I41" s="168">
        <f t="shared" si="70"/>
        <v>1697653.9599999997</v>
      </c>
      <c r="J41" s="168">
        <f t="shared" si="70"/>
        <v>1286798.5900000003</v>
      </c>
      <c r="K41" s="168">
        <f t="shared" si="70"/>
        <v>2194069.21</v>
      </c>
      <c r="L41" s="168">
        <f t="shared" si="70"/>
        <v>2047039.0399999998</v>
      </c>
      <c r="M41" s="168">
        <f t="shared" si="70"/>
        <v>2287850.6700000004</v>
      </c>
      <c r="N41" s="168">
        <f t="shared" si="70"/>
        <v>2136193.2999999989</v>
      </c>
      <c r="O41" s="168">
        <f t="shared" si="70"/>
        <v>2344990.9800000009</v>
      </c>
      <c r="P41" s="168">
        <f t="shared" si="70"/>
        <v>1430317.4200000006</v>
      </c>
      <c r="Q41" s="169">
        <f t="shared" si="70"/>
        <v>1437054.1899999995</v>
      </c>
      <c r="R41" s="61">
        <f t="shared" si="64"/>
        <v>4.7099824876626695E-3</v>
      </c>
      <c r="T41" s="109"/>
      <c r="U41" s="167">
        <f>SUM(U29:U37)</f>
        <v>62618.463000000003</v>
      </c>
      <c r="V41" s="168">
        <f t="shared" ref="V41:AJ41" si="71">SUM(V29:V37)</f>
        <v>56150.332000000002</v>
      </c>
      <c r="W41" s="168">
        <f t="shared" si="71"/>
        <v>59701.459999999992</v>
      </c>
      <c r="X41" s="168">
        <f t="shared" si="71"/>
        <v>87255.774999999994</v>
      </c>
      <c r="Y41" s="168">
        <f t="shared" si="71"/>
        <v>86115.770999999993</v>
      </c>
      <c r="Z41" s="168">
        <f t="shared" si="71"/>
        <v>87389.104000000021</v>
      </c>
      <c r="AA41" s="168">
        <f t="shared" si="71"/>
        <v>76273.751999999993</v>
      </c>
      <c r="AB41" s="168">
        <f t="shared" si="71"/>
        <v>97285.506000000023</v>
      </c>
      <c r="AC41" s="168">
        <f t="shared" si="71"/>
        <v>105562.74900000001</v>
      </c>
      <c r="AD41" s="168">
        <f t="shared" si="71"/>
        <v>118584.78500000002</v>
      </c>
      <c r="AE41" s="168">
        <f t="shared" si="71"/>
        <v>121457.459</v>
      </c>
      <c r="AF41" s="168">
        <f t="shared" si="71"/>
        <v>123765.74999999997</v>
      </c>
      <c r="AG41" s="168">
        <f t="shared" si="71"/>
        <v>144683.033</v>
      </c>
      <c r="AH41" s="168">
        <f t="shared" si="71"/>
        <v>153990.82200000001</v>
      </c>
      <c r="AI41" s="168">
        <f t="shared" si="71"/>
        <v>109600.38000000005</v>
      </c>
      <c r="AJ41" s="169">
        <f t="shared" si="71"/>
        <v>112715.07800000004</v>
      </c>
      <c r="AK41" s="61">
        <f t="shared" si="65"/>
        <v>2.8418678840346979E-2</v>
      </c>
      <c r="AM41" s="172">
        <f t="shared" si="67"/>
        <v>0.4664759625599379</v>
      </c>
      <c r="AN41" s="173">
        <f t="shared" si="67"/>
        <v>0.46477224357835079</v>
      </c>
      <c r="AO41" s="173">
        <f t="shared" si="68"/>
        <v>0.58972293538209197</v>
      </c>
      <c r="AP41" s="173">
        <f t="shared" si="68"/>
        <v>0.78611232631378325</v>
      </c>
      <c r="AQ41" s="173">
        <f t="shared" si="68"/>
        <v>0.50318395466466226</v>
      </c>
      <c r="AR41" s="173">
        <f t="shared" si="68"/>
        <v>0.50165045783493123</v>
      </c>
      <c r="AS41" s="173">
        <f t="shared" si="68"/>
        <v>0.56829930147701679</v>
      </c>
      <c r="AT41" s="173">
        <f t="shared" si="68"/>
        <v>0.57305851658956475</v>
      </c>
      <c r="AU41" s="173">
        <f t="shared" si="68"/>
        <v>0.82035176149827749</v>
      </c>
      <c r="AV41" s="173">
        <f t="shared" si="68"/>
        <v>0.54047878006546579</v>
      </c>
      <c r="AW41" s="173">
        <f t="shared" si="68"/>
        <v>0.59333240171130308</v>
      </c>
      <c r="AX41" s="173">
        <f t="shared" si="68"/>
        <v>0.54096952927439079</v>
      </c>
      <c r="AY41" s="173">
        <f t="shared" si="68"/>
        <v>0.67729373086227773</v>
      </c>
      <c r="AZ41" s="173">
        <f t="shared" si="68"/>
        <v>0.6566798052246664</v>
      </c>
      <c r="BA41" s="173">
        <f t="shared" si="69"/>
        <v>0.766266134128465</v>
      </c>
      <c r="BB41" s="173">
        <f>IF(AJ41="","",(AJ41/Q41)*10)</f>
        <v>0.78434813930016156</v>
      </c>
      <c r="BC41" s="61">
        <f t="shared" si="63"/>
        <v>2.3597552294624961E-2</v>
      </c>
      <c r="BE41" s="105"/>
      <c r="BF41" s="105"/>
    </row>
    <row r="42" spans="1:58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P42" si="72">SUM(E29:E31)</f>
        <v>269354.83</v>
      </c>
      <c r="F42" s="154">
        <f t="shared" si="72"/>
        <v>518885.16000000003</v>
      </c>
      <c r="G42" s="154">
        <f t="shared" si="72"/>
        <v>534367.81999999983</v>
      </c>
      <c r="H42" s="154">
        <f t="shared" si="72"/>
        <v>446495.15</v>
      </c>
      <c r="I42" s="154">
        <f t="shared" si="72"/>
        <v>530104.43999999994</v>
      </c>
      <c r="J42" s="154">
        <f t="shared" si="72"/>
        <v>340089.82</v>
      </c>
      <c r="K42" s="154">
        <f t="shared" si="72"/>
        <v>649570.5</v>
      </c>
      <c r="L42" s="154">
        <f t="shared" si="72"/>
        <v>640253.84</v>
      </c>
      <c r="M42" s="154">
        <f t="shared" si="72"/>
        <v>817451.96000000066</v>
      </c>
      <c r="N42" s="154">
        <f t="shared" si="72"/>
        <v>652011.13999999966</v>
      </c>
      <c r="O42" s="154">
        <f t="shared" ref="O42" si="73">SUM(O29:O31)</f>
        <v>772926.80999999994</v>
      </c>
      <c r="P42" s="154">
        <f t="shared" si="72"/>
        <v>460298.73999999993</v>
      </c>
      <c r="Q42" s="119">
        <f>IF(Q31="","",SUM(Q29:Q31))</f>
        <v>483453.9499999996</v>
      </c>
      <c r="R42" s="61">
        <f t="shared" si="64"/>
        <v>5.0304743393387683E-2</v>
      </c>
      <c r="T42" s="108" t="s">
        <v>85</v>
      </c>
      <c r="U42" s="19">
        <f>SUM(U29:U31)</f>
        <v>17209.863000000001</v>
      </c>
      <c r="V42" s="154">
        <f>SUM(V29:V31)</f>
        <v>15796.161</v>
      </c>
      <c r="W42" s="154">
        <f>SUM(W29:W31)</f>
        <v>16995.894999999997</v>
      </c>
      <c r="X42" s="154">
        <f t="shared" ref="X42:AI42" si="74">SUM(X29:X31)</f>
        <v>22740.453000000001</v>
      </c>
      <c r="Y42" s="154">
        <f t="shared" si="74"/>
        <v>26284.577999999994</v>
      </c>
      <c r="Z42" s="154">
        <f t="shared" si="74"/>
        <v>26114.18</v>
      </c>
      <c r="AA42" s="154">
        <f t="shared" si="74"/>
        <v>24267.392</v>
      </c>
      <c r="AB42" s="154">
        <f t="shared" si="74"/>
        <v>28921.351000000002</v>
      </c>
      <c r="AC42" s="154">
        <f t="shared" si="74"/>
        <v>27891.383000000002</v>
      </c>
      <c r="AD42" s="154">
        <f t="shared" si="74"/>
        <v>37417.438999999998</v>
      </c>
      <c r="AE42" s="154">
        <f t="shared" si="74"/>
        <v>39515.076000000001</v>
      </c>
      <c r="AF42" s="154">
        <f t="shared" si="74"/>
        <v>41893.952999999994</v>
      </c>
      <c r="AG42" s="154">
        <f t="shared" si="74"/>
        <v>42491.516000000003</v>
      </c>
      <c r="AH42" s="154">
        <f t="shared" ref="AH42" si="75">SUM(AH29:AH31)</f>
        <v>50518.161000000007</v>
      </c>
      <c r="AI42" s="154">
        <f t="shared" si="74"/>
        <v>33193.36200000003</v>
      </c>
      <c r="AJ42" s="119">
        <f>IF(AJ31="","",SUM(AJ29:AJ31))</f>
        <v>34752.26400000001</v>
      </c>
      <c r="AK42" s="61">
        <f t="shared" si="65"/>
        <v>4.6964269542807344E-2</v>
      </c>
      <c r="AM42" s="124">
        <f t="shared" si="67"/>
        <v>0.44877401967325198</v>
      </c>
      <c r="AN42" s="156">
        <f t="shared" si="67"/>
        <v>0.43910336873301764</v>
      </c>
      <c r="AO42" s="156">
        <f t="shared" ref="AO42:AZ44" si="76">(W42/D42)*10</f>
        <v>0.50326831796508742</v>
      </c>
      <c r="AP42" s="156">
        <f t="shared" si="76"/>
        <v>0.84425636622146327</v>
      </c>
      <c r="AQ42" s="156">
        <f t="shared" si="76"/>
        <v>0.50655867668290977</v>
      </c>
      <c r="AR42" s="156">
        <f t="shared" si="76"/>
        <v>0.48869297556129054</v>
      </c>
      <c r="AS42" s="156">
        <f t="shared" si="76"/>
        <v>0.54350852411274786</v>
      </c>
      <c r="AT42" s="156">
        <f t="shared" si="76"/>
        <v>0.54557835810618771</v>
      </c>
      <c r="AU42" s="156">
        <f t="shared" si="76"/>
        <v>0.8201181382024314</v>
      </c>
      <c r="AV42" s="156">
        <f t="shared" si="76"/>
        <v>0.57603353292675696</v>
      </c>
      <c r="AW42" s="156">
        <f t="shared" si="76"/>
        <v>0.61717827416700854</v>
      </c>
      <c r="AX42" s="156">
        <f t="shared" si="76"/>
        <v>0.51249437336965908</v>
      </c>
      <c r="AY42" s="156">
        <f t="shared" si="76"/>
        <v>0.65169923323702761</v>
      </c>
      <c r="AZ42" s="156">
        <f t="shared" si="76"/>
        <v>0.65359566192302232</v>
      </c>
      <c r="BA42" s="156">
        <f t="shared" si="62"/>
        <v>0.72112650145425206</v>
      </c>
      <c r="BB42" s="156">
        <f>IF(AJ42="","",(AJ42/Q42)*10)</f>
        <v>0.71883297261300771</v>
      </c>
      <c r="BC42" s="61">
        <f t="shared" si="63"/>
        <v>-3.1804805906025095E-3</v>
      </c>
      <c r="BE42" s="105"/>
      <c r="BF42" s="105"/>
    </row>
    <row r="43" spans="1:58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P43" si="77">SUM(E32:E34)</f>
        <v>409796.7099999999</v>
      </c>
      <c r="F43" s="154">
        <f t="shared" si="77"/>
        <v>510240.19999999995</v>
      </c>
      <c r="G43" s="154">
        <f t="shared" si="77"/>
        <v>581930.29000000015</v>
      </c>
      <c r="H43" s="154">
        <f t="shared" si="77"/>
        <v>437395.03</v>
      </c>
      <c r="I43" s="154">
        <f t="shared" si="77"/>
        <v>651460.00999999989</v>
      </c>
      <c r="J43" s="154">
        <f t="shared" si="77"/>
        <v>432659.41000000003</v>
      </c>
      <c r="K43" s="154">
        <f t="shared" si="77"/>
        <v>721335.31</v>
      </c>
      <c r="L43" s="154">
        <f t="shared" si="77"/>
        <v>641165.57999999984</v>
      </c>
      <c r="M43" s="154">
        <f t="shared" si="77"/>
        <v>786805.54999999993</v>
      </c>
      <c r="N43" s="154">
        <f t="shared" si="77"/>
        <v>732307.73</v>
      </c>
      <c r="O43" s="154">
        <f t="shared" ref="O43" si="78">SUM(O32:O34)</f>
        <v>856045.70000000054</v>
      </c>
      <c r="P43" s="154">
        <f t="shared" si="77"/>
        <v>486348.98000000051</v>
      </c>
      <c r="Q43" s="119">
        <f>IF(Q34="","",SUM(Q32:Q34))</f>
        <v>463471.7799999998</v>
      </c>
      <c r="R43" s="52">
        <f t="shared" si="64"/>
        <v>-4.7038651134830564E-2</v>
      </c>
      <c r="T43" s="109" t="s">
        <v>86</v>
      </c>
      <c r="U43" s="19">
        <f>SUM(U32:U34)</f>
        <v>20649.732000000004</v>
      </c>
      <c r="V43" s="154">
        <f>SUM(V32:V34)</f>
        <v>16807.051000000003</v>
      </c>
      <c r="W43" s="154">
        <f>SUM(W32:W34)</f>
        <v>19988.995000000003</v>
      </c>
      <c r="X43" s="154">
        <f t="shared" ref="X43:AI43" si="79">SUM(X32:X34)</f>
        <v>32307.84499999999</v>
      </c>
      <c r="Y43" s="154">
        <f t="shared" si="79"/>
        <v>26348.47</v>
      </c>
      <c r="Z43" s="154">
        <f t="shared" si="79"/>
        <v>29735.684000000008</v>
      </c>
      <c r="AA43" s="154">
        <f t="shared" si="79"/>
        <v>25013.658999999996</v>
      </c>
      <c r="AB43" s="154">
        <f t="shared" si="79"/>
        <v>35963.210000000006</v>
      </c>
      <c r="AC43" s="154">
        <f t="shared" si="79"/>
        <v>36186.675000000003</v>
      </c>
      <c r="AD43" s="154">
        <f t="shared" si="79"/>
        <v>38844.275000000009</v>
      </c>
      <c r="AE43" s="154">
        <f t="shared" si="79"/>
        <v>36822.900999999991</v>
      </c>
      <c r="AF43" s="154">
        <f t="shared" si="79"/>
        <v>41213.95199999999</v>
      </c>
      <c r="AG43" s="154">
        <f t="shared" si="79"/>
        <v>49875.743999999999</v>
      </c>
      <c r="AH43" s="154">
        <f t="shared" ref="AH43" si="80">SUM(AH32:AH34)</f>
        <v>54535.866999999984</v>
      </c>
      <c r="AI43" s="154">
        <f t="shared" si="79"/>
        <v>37781.034000000007</v>
      </c>
      <c r="AJ43" s="119">
        <f>IF(AJ34="","",SUM(AJ32:AJ34))</f>
        <v>35608.330000000009</v>
      </c>
      <c r="AK43" s="52">
        <f t="shared" si="65"/>
        <v>-5.7507796107433097E-2</v>
      </c>
      <c r="AM43" s="125">
        <f t="shared" si="67"/>
        <v>0.46037323310250017</v>
      </c>
      <c r="AN43" s="157">
        <f t="shared" si="67"/>
        <v>0.46637956582738782</v>
      </c>
      <c r="AO43" s="157">
        <f t="shared" si="76"/>
        <v>0.55956706087754671</v>
      </c>
      <c r="AP43" s="157">
        <f t="shared" si="76"/>
        <v>0.78838712492347729</v>
      </c>
      <c r="AQ43" s="157">
        <f t="shared" si="76"/>
        <v>0.51639345547450011</v>
      </c>
      <c r="AR43" s="157">
        <f t="shared" si="76"/>
        <v>0.51098360939417675</v>
      </c>
      <c r="AS43" s="157">
        <f t="shared" si="76"/>
        <v>0.57187798864564132</v>
      </c>
      <c r="AT43" s="157">
        <f t="shared" si="76"/>
        <v>0.55204017818376927</v>
      </c>
      <c r="AU43" s="157">
        <f t="shared" si="76"/>
        <v>0.83637785666097031</v>
      </c>
      <c r="AV43" s="157">
        <f t="shared" si="76"/>
        <v>0.53850510936446472</v>
      </c>
      <c r="AW43" s="157">
        <f t="shared" si="76"/>
        <v>0.57431188055977678</v>
      </c>
      <c r="AX43" s="157">
        <f t="shared" si="76"/>
        <v>0.5238136919598495</v>
      </c>
      <c r="AY43" s="157">
        <f t="shared" si="76"/>
        <v>0.68107630107905592</v>
      </c>
      <c r="AZ43" s="157">
        <f t="shared" si="76"/>
        <v>0.63706723834954082</v>
      </c>
      <c r="BA43" s="157">
        <f t="shared" si="62"/>
        <v>0.77682971597884232</v>
      </c>
      <c r="BB43" s="302">
        <f t="shared" ref="BB43:BB45" si="81">IF(AJ43="","",(AJ43/Q43)*10)</f>
        <v>0.76829553678543328</v>
      </c>
      <c r="BC43" s="52">
        <f t="shared" si="63"/>
        <v>-1.0985907230203689E-2</v>
      </c>
      <c r="BE43" s="105"/>
      <c r="BF43" s="105"/>
    </row>
    <row r="44" spans="1:58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P44" si="82">SUM(E35:E37)</f>
        <v>430814.19999999995</v>
      </c>
      <c r="F44" s="154">
        <f t="shared" si="82"/>
        <v>682291.91</v>
      </c>
      <c r="G44" s="154">
        <f t="shared" si="82"/>
        <v>625733.66999999993</v>
      </c>
      <c r="H44" s="154">
        <f t="shared" si="82"/>
        <v>458250.33999999968</v>
      </c>
      <c r="I44" s="154">
        <f t="shared" si="82"/>
        <v>516089.50999999983</v>
      </c>
      <c r="J44" s="154">
        <f t="shared" si="82"/>
        <v>514049.36</v>
      </c>
      <c r="K44" s="154">
        <f t="shared" si="82"/>
        <v>823163.40000000037</v>
      </c>
      <c r="L44" s="154">
        <f t="shared" si="82"/>
        <v>765619.61999999988</v>
      </c>
      <c r="M44" s="154">
        <f t="shared" si="82"/>
        <v>683593.1599999998</v>
      </c>
      <c r="N44" s="154">
        <f t="shared" si="82"/>
        <v>751874.42999999959</v>
      </c>
      <c r="O44" s="154">
        <f t="shared" ref="O44" si="83">SUM(O35:O37)</f>
        <v>716018.47000000044</v>
      </c>
      <c r="P44" s="154">
        <f t="shared" si="82"/>
        <v>483669.69999999995</v>
      </c>
      <c r="Q44" s="119">
        <f>IF(Q37="","",SUM(Q35:Q37))</f>
        <v>490128.46</v>
      </c>
      <c r="R44" s="52">
        <f t="shared" si="64"/>
        <v>1.3353658498764897E-2</v>
      </c>
      <c r="T44" s="109" t="s">
        <v>87</v>
      </c>
      <c r="U44" s="19">
        <f>SUM(U35:U37)</f>
        <v>24758.867999999999</v>
      </c>
      <c r="V44" s="154">
        <f>SUM(V35:V37)</f>
        <v>23547.119999999995</v>
      </c>
      <c r="W44" s="154">
        <f>SUM(W35:W37)</f>
        <v>22716.569999999996</v>
      </c>
      <c r="X44" s="154">
        <f t="shared" ref="X44:AI44" si="84">SUM(X35:X37)</f>
        <v>32207.47700000001</v>
      </c>
      <c r="Y44" s="154">
        <f t="shared" si="84"/>
        <v>33482.723000000005</v>
      </c>
      <c r="Z44" s="154">
        <f t="shared" si="84"/>
        <v>31539.239999999998</v>
      </c>
      <c r="AA44" s="154">
        <f t="shared" si="84"/>
        <v>26992.701000000008</v>
      </c>
      <c r="AB44" s="154">
        <f t="shared" si="84"/>
        <v>32400.945000000014</v>
      </c>
      <c r="AC44" s="154">
        <f t="shared" si="84"/>
        <v>41484.690999999999</v>
      </c>
      <c r="AD44" s="154">
        <f t="shared" si="84"/>
        <v>42323.071000000004</v>
      </c>
      <c r="AE44" s="154">
        <f t="shared" si="84"/>
        <v>45119.482000000004</v>
      </c>
      <c r="AF44" s="154">
        <f t="shared" si="84"/>
        <v>40657.845000000001</v>
      </c>
      <c r="AG44" s="154">
        <f t="shared" si="84"/>
        <v>52315.772999999994</v>
      </c>
      <c r="AH44" s="154">
        <f t="shared" ref="AH44" si="85">SUM(AH35:AH37)</f>
        <v>48936.794000000002</v>
      </c>
      <c r="AI44" s="154">
        <f t="shared" si="84"/>
        <v>38625.984000000011</v>
      </c>
      <c r="AJ44" s="119">
        <f>IF(AJ37="","",SUM(AJ35:AJ37))</f>
        <v>42354.484000000011</v>
      </c>
      <c r="AK44" s="52">
        <f t="shared" si="65"/>
        <v>9.6528285208216283E-2</v>
      </c>
      <c r="AM44" s="125">
        <f t="shared" si="67"/>
        <v>0.48514141421504259</v>
      </c>
      <c r="AN44" s="157">
        <f t="shared" si="67"/>
        <v>0.48250690351015585</v>
      </c>
      <c r="AO44" s="157">
        <f t="shared" si="76"/>
        <v>0.71563660131674345</v>
      </c>
      <c r="AP44" s="157">
        <f t="shared" si="76"/>
        <v>0.74759552958096576</v>
      </c>
      <c r="AQ44" s="157">
        <f t="shared" si="76"/>
        <v>0.49073897124179594</v>
      </c>
      <c r="AR44" s="157">
        <f t="shared" si="76"/>
        <v>0.50403616605767754</v>
      </c>
      <c r="AS44" s="157">
        <f t="shared" si="76"/>
        <v>0.58903831909868365</v>
      </c>
      <c r="AT44" s="157">
        <f t="shared" si="76"/>
        <v>0.62781638402222173</v>
      </c>
      <c r="AU44" s="157">
        <f t="shared" si="76"/>
        <v>0.80701765682579585</v>
      </c>
      <c r="AV44" s="157">
        <f t="shared" si="76"/>
        <v>0.5141515159687613</v>
      </c>
      <c r="AW44" s="157">
        <f t="shared" si="76"/>
        <v>0.58931982437963137</v>
      </c>
      <c r="AX44" s="157">
        <f t="shared" si="76"/>
        <v>0.59476670304893065</v>
      </c>
      <c r="AY44" s="157">
        <f t="shared" si="76"/>
        <v>0.69580465716861817</v>
      </c>
      <c r="AZ44" s="157">
        <f t="shared" si="76"/>
        <v>0.68345714601468266</v>
      </c>
      <c r="BA44" s="157">
        <f t="shared" si="62"/>
        <v>0.79860251737911248</v>
      </c>
      <c r="BB44" s="302">
        <f t="shared" si="81"/>
        <v>0.86415067592687866</v>
      </c>
      <c r="BC44" s="52">
        <f t="shared" si="63"/>
        <v>8.2078577416566267E-2</v>
      </c>
      <c r="BE44" s="105"/>
      <c r="BF44" s="105"/>
    </row>
    <row r="45" spans="1:58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Q45" si="86">IF(E40="","",SUM(E38:E40))</f>
        <v>486327.5499999997</v>
      </c>
      <c r="F45" s="155">
        <f t="shared" si="86"/>
        <v>616193.31000000029</v>
      </c>
      <c r="G45" s="155">
        <f t="shared" si="86"/>
        <v>416040.10999999987</v>
      </c>
      <c r="H45" s="155">
        <f t="shared" si="86"/>
        <v>460019.91999999993</v>
      </c>
      <c r="I45" s="155">
        <f t="shared" si="86"/>
        <v>456723.05999999982</v>
      </c>
      <c r="J45" s="155">
        <f t="shared" si="86"/>
        <v>688395.02</v>
      </c>
      <c r="K45" s="155">
        <f t="shared" si="86"/>
        <v>739319.47000000044</v>
      </c>
      <c r="L45" s="155">
        <f t="shared" si="86"/>
        <v>696300.05</v>
      </c>
      <c r="M45" s="155">
        <f t="shared" si="86"/>
        <v>681072.12000000011</v>
      </c>
      <c r="N45" s="155">
        <f t="shared" si="86"/>
        <v>832667.84000000032</v>
      </c>
      <c r="O45" s="155">
        <f t="shared" ref="O45" si="87">IF(O40="","",SUM(O38:O40))</f>
        <v>545444.01999999967</v>
      </c>
      <c r="P45" s="155">
        <f t="shared" si="86"/>
        <v>510846.83999999985</v>
      </c>
      <c r="Q45" s="123" t="str">
        <f t="shared" si="86"/>
        <v/>
      </c>
      <c r="R45" s="55" t="str">
        <f t="shared" si="64"/>
        <v/>
      </c>
      <c r="T45" s="110" t="s">
        <v>88</v>
      </c>
      <c r="U45" s="21">
        <f>SUM(U38:U40)</f>
        <v>25975.465999999993</v>
      </c>
      <c r="V45" s="155">
        <f>SUM(V38:V40)</f>
        <v>24593.887999999999</v>
      </c>
      <c r="W45" s="155">
        <f>IF(W40="","",SUM(W38:W40))</f>
        <v>25647.103000000003</v>
      </c>
      <c r="X45" s="155">
        <f t="shared" ref="X45:AJ45" si="88">IF(X40="","",SUM(X38:X40))</f>
        <v>34113.160000000003</v>
      </c>
      <c r="Y45" s="155">
        <f t="shared" si="88"/>
        <v>38028.200000000004</v>
      </c>
      <c r="Z45" s="155">
        <f t="shared" si="88"/>
        <v>28182.603000000003</v>
      </c>
      <c r="AA45" s="155">
        <f t="shared" si="88"/>
        <v>32795.233999999997</v>
      </c>
      <c r="AB45" s="155">
        <f t="shared" si="88"/>
        <v>38893.22</v>
      </c>
      <c r="AC45" s="155">
        <f t="shared" si="88"/>
        <v>47841.637999999999</v>
      </c>
      <c r="AD45" s="155">
        <f t="shared" si="88"/>
        <v>49159.677999999985</v>
      </c>
      <c r="AE45" s="155">
        <f t="shared" si="88"/>
        <v>42889.164000000004</v>
      </c>
      <c r="AF45" s="155">
        <f t="shared" si="88"/>
        <v>46697.127000000022</v>
      </c>
      <c r="AG45" s="155">
        <f t="shared" si="88"/>
        <v>57895.481999999989</v>
      </c>
      <c r="AH45" s="155">
        <f t="shared" ref="AH45" si="89">IF(AH40="","",SUM(AH38:AH40))</f>
        <v>40894.995000000003</v>
      </c>
      <c r="AI45" s="155">
        <f t="shared" si="88"/>
        <v>40647.231</v>
      </c>
      <c r="AJ45" s="123" t="str">
        <f t="shared" si="88"/>
        <v/>
      </c>
      <c r="AK45" s="55" t="str">
        <f t="shared" si="65"/>
        <v/>
      </c>
      <c r="AM45" s="126">
        <f t="shared" si="67"/>
        <v>0.5513245039086454</v>
      </c>
      <c r="AN45" s="158">
        <f t="shared" si="67"/>
        <v>0.5781509475921669</v>
      </c>
      <c r="AO45" s="158">
        <f t="shared" ref="AO45:AZ45" si="90">IF(W40="","",(W45/D45)*10)</f>
        <v>0.91372665805968378</v>
      </c>
      <c r="AP45" s="158">
        <f t="shared" si="90"/>
        <v>0.70144411929778661</v>
      </c>
      <c r="AQ45" s="158">
        <f t="shared" si="90"/>
        <v>0.61714723907015456</v>
      </c>
      <c r="AR45" s="158">
        <f t="shared" si="90"/>
        <v>0.67740110442716717</v>
      </c>
      <c r="AS45" s="158">
        <f t="shared" si="90"/>
        <v>0.7129089975060211</v>
      </c>
      <c r="AT45" s="158">
        <f t="shared" si="90"/>
        <v>0.85157119064669118</v>
      </c>
      <c r="AU45" s="158">
        <f t="shared" si="90"/>
        <v>0.69497362139545982</v>
      </c>
      <c r="AV45" s="158">
        <f t="shared" si="90"/>
        <v>0.6649314673127702</v>
      </c>
      <c r="AW45" s="158">
        <f t="shared" si="90"/>
        <v>0.61595807726855689</v>
      </c>
      <c r="AX45" s="158">
        <f t="shared" si="90"/>
        <v>0.68564144132048765</v>
      </c>
      <c r="AY45" s="158">
        <f t="shared" si="90"/>
        <v>0.69530104585280927</v>
      </c>
      <c r="AZ45" s="158">
        <f t="shared" si="90"/>
        <v>0.74975604279243968</v>
      </c>
      <c r="BA45" s="158">
        <f t="shared" ref="BA45" si="91">IF(AI40="","",(AI45/P45)*10)</f>
        <v>0.79568332066025915</v>
      </c>
      <c r="BB45" s="303" t="str">
        <f t="shared" si="81"/>
        <v/>
      </c>
      <c r="BC45" s="55" t="str">
        <f t="shared" si="63"/>
        <v/>
      </c>
      <c r="BE45" s="105"/>
      <c r="BF45" s="105"/>
    </row>
    <row r="46" spans="1:58" x14ac:dyDescent="0.25"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E46" s="105"/>
      <c r="BF46" s="105"/>
    </row>
    <row r="47" spans="1:58" ht="15.75" thickBot="1" x14ac:dyDescent="0.3">
      <c r="R47" s="205" t="s">
        <v>1</v>
      </c>
      <c r="AK47" s="289">
        <v>1000</v>
      </c>
      <c r="BC47" s="289" t="s">
        <v>47</v>
      </c>
      <c r="BE47" s="105"/>
      <c r="BF47" s="105"/>
    </row>
    <row r="48" spans="1:58" ht="20.100000000000001" customHeight="1" x14ac:dyDescent="0.25">
      <c r="A48" s="350" t="s">
        <v>15</v>
      </c>
      <c r="B48" s="352" t="s">
        <v>71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7"/>
      <c r="R48" s="355" t="str">
        <f>R26</f>
        <v>D       2025/2024</v>
      </c>
      <c r="T48" s="353" t="s">
        <v>3</v>
      </c>
      <c r="U48" s="345" t="s">
        <v>71</v>
      </c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7"/>
      <c r="AK48" s="355" t="str">
        <f>R48</f>
        <v>D       2025/2024</v>
      </c>
      <c r="AM48" s="345" t="s">
        <v>71</v>
      </c>
      <c r="AN48" s="346"/>
      <c r="AO48" s="346"/>
      <c r="AP48" s="346"/>
      <c r="AQ48" s="346"/>
      <c r="AR48" s="346"/>
      <c r="AS48" s="346"/>
      <c r="AT48" s="346"/>
      <c r="AU48" s="346"/>
      <c r="AV48" s="346"/>
      <c r="AW48" s="346"/>
      <c r="AX48" s="346"/>
      <c r="AY48" s="346"/>
      <c r="AZ48" s="346"/>
      <c r="BA48" s="346"/>
      <c r="BB48" s="347"/>
      <c r="BC48" s="355" t="str">
        <f>AK48</f>
        <v>D       2025/2024</v>
      </c>
      <c r="BE48" s="105"/>
      <c r="BF48" s="105"/>
    </row>
    <row r="49" spans="1:58" ht="20.100000000000001" customHeight="1" thickBot="1" x14ac:dyDescent="0.3">
      <c r="A49" s="351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5">
        <v>2024</v>
      </c>
      <c r="Q49" s="133">
        <v>2025</v>
      </c>
      <c r="R49" s="356"/>
      <c r="T49" s="354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56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2016</v>
      </c>
      <c r="AT49" s="135">
        <v>2017</v>
      </c>
      <c r="AU49" s="26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76">
        <v>2023</v>
      </c>
      <c r="BA49" s="135">
        <v>2024</v>
      </c>
      <c r="BB49" s="266">
        <v>2025</v>
      </c>
      <c r="BC49" s="356"/>
      <c r="BE49" s="105"/>
      <c r="BF49" s="105"/>
    </row>
    <row r="50" spans="1:58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4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290"/>
      <c r="BC50" s="292"/>
      <c r="BE50" s="105"/>
      <c r="BF50" s="105"/>
    </row>
    <row r="51" spans="1:58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206.79000000000011</v>
      </c>
      <c r="P51" s="153">
        <v>203.97000000000003</v>
      </c>
      <c r="Q51" s="112">
        <v>108.95000000000003</v>
      </c>
      <c r="R51" s="61">
        <f>IF(Q51="","",(Q51-P51)/P51)</f>
        <v>-0.46585282149335677</v>
      </c>
      <c r="T51" s="109" t="s">
        <v>73</v>
      </c>
      <c r="U51" s="39">
        <v>29.815000000000005</v>
      </c>
      <c r="V51" s="153">
        <v>149.20400000000001</v>
      </c>
      <c r="W51" s="153">
        <v>122.17799999999998</v>
      </c>
      <c r="X51" s="153">
        <v>109.56100000000001</v>
      </c>
      <c r="Y51" s="153">
        <v>97.120999999999995</v>
      </c>
      <c r="Z51" s="153">
        <v>99.907999999999987</v>
      </c>
      <c r="AA51" s="153">
        <v>68.53</v>
      </c>
      <c r="AB51" s="153">
        <v>118.282</v>
      </c>
      <c r="AC51" s="153">
        <v>104.797</v>
      </c>
      <c r="AD51" s="153">
        <v>234.49399999999994</v>
      </c>
      <c r="AE51" s="153">
        <v>210.21299999999997</v>
      </c>
      <c r="AF51" s="153">
        <v>40.800000000000004</v>
      </c>
      <c r="AG51" s="153">
        <v>115.21899999999997</v>
      </c>
      <c r="AH51" s="153">
        <v>180.49199999999996</v>
      </c>
      <c r="AI51" s="153">
        <v>257.7999999999999</v>
      </c>
      <c r="AJ51" s="112">
        <v>323.69399999999996</v>
      </c>
      <c r="AK51" s="61">
        <f>IF(AJ51="","",(AJ51-AI51)/AI51)</f>
        <v>0.25560124127230444</v>
      </c>
      <c r="AM51" s="124">
        <f t="shared" ref="AM51:AM60" si="92">(U51/B51)*10</f>
        <v>3.1291981528127626</v>
      </c>
      <c r="AN51" s="156">
        <f t="shared" ref="AN51:AN60" si="93">(V51/C51)*10</f>
        <v>2.9131733604076775</v>
      </c>
      <c r="AO51" s="156">
        <f t="shared" ref="AO51:AO60" si="94">(W51/D51)*10</f>
        <v>3.7092200734691394</v>
      </c>
      <c r="AP51" s="156">
        <f t="shared" ref="AP51:AP60" si="95">(X51/E51)*10</f>
        <v>0.99862366924310941</v>
      </c>
      <c r="AQ51" s="156">
        <f t="shared" ref="AQ51:AQ60" si="96">(Y51/F51)*10</f>
        <v>2.6979554419689982</v>
      </c>
      <c r="AR51" s="156">
        <f t="shared" ref="AR51:AR60" si="97">(Z51/G51)*10</f>
        <v>5.3501124558209252</v>
      </c>
      <c r="AS51" s="156">
        <f t="shared" ref="AS51:AS60" si="98">(AA51/H51)*10</f>
        <v>6.6463000678886637</v>
      </c>
      <c r="AT51" s="156">
        <f t="shared" ref="AT51:AT60" si="99">(AB51/I51)*10</f>
        <v>6.0035529387879389</v>
      </c>
      <c r="AU51" s="156">
        <f t="shared" ref="AU51:AU60" si="100">(AC51/J51)*10</f>
        <v>6.99346012679346</v>
      </c>
      <c r="AV51" s="156">
        <f t="shared" ref="AV51:AV60" si="101">(AD51/K51)*10</f>
        <v>33.427512473271541</v>
      </c>
      <c r="AW51" s="156">
        <f t="shared" ref="AW51:AW60" si="102">(AE51/L51)*10</f>
        <v>6.2628631014449567</v>
      </c>
      <c r="AX51" s="156">
        <f t="shared" ref="AX51:AX60" si="103">(AF51/M51)*10</f>
        <v>8.8695652173913047</v>
      </c>
      <c r="AY51" s="156">
        <f t="shared" ref="AY51:AY60" si="104">(AG51/N51)*10</f>
        <v>7.1796485543369828</v>
      </c>
      <c r="AZ51" s="156">
        <f t="shared" ref="AZ51:AZ60" si="105">(AH51/O51)*10</f>
        <v>8.7282750616567473</v>
      </c>
      <c r="BA51" s="156">
        <f t="shared" ref="BA51:BA60" si="106">(AI51/P51)*10</f>
        <v>12.639113595136532</v>
      </c>
      <c r="BB51" s="156">
        <f>(AJ51/Q51)*10</f>
        <v>29.710325837540147</v>
      </c>
      <c r="BC51" s="61">
        <f t="shared" ref="BC51:BC67" si="107">IF(BB51="","",(BB51-BA51)/BA51)</f>
        <v>1.3506653068592194</v>
      </c>
      <c r="BE51" s="105"/>
      <c r="BF51" s="105"/>
    </row>
    <row r="52" spans="1:58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54">
        <v>49.390000000000029</v>
      </c>
      <c r="Q52" s="119">
        <v>183.09000000000009</v>
      </c>
      <c r="R52" s="52">
        <f t="shared" ref="R52:R67" si="108">IF(Q52="","",(Q52-P52)/P52)</f>
        <v>2.7070257137072273</v>
      </c>
      <c r="T52" s="109" t="s">
        <v>74</v>
      </c>
      <c r="U52" s="19">
        <v>106.98100000000001</v>
      </c>
      <c r="V52" s="154">
        <v>32.087000000000003</v>
      </c>
      <c r="W52" s="154">
        <v>68.099000000000004</v>
      </c>
      <c r="X52" s="154">
        <v>95.572999999999993</v>
      </c>
      <c r="Y52" s="154">
        <v>79.214999999999989</v>
      </c>
      <c r="Z52" s="154">
        <v>14.875999999999999</v>
      </c>
      <c r="AA52" s="154">
        <v>102.047</v>
      </c>
      <c r="AB52" s="154">
        <v>223.39400000000003</v>
      </c>
      <c r="AC52" s="154">
        <v>153.98099999999999</v>
      </c>
      <c r="AD52" s="154">
        <v>117.78500000000003</v>
      </c>
      <c r="AE52" s="154">
        <v>729.51499999999999</v>
      </c>
      <c r="AF52" s="154">
        <v>150.46800000000002</v>
      </c>
      <c r="AG52" s="154">
        <v>405.61700000000002</v>
      </c>
      <c r="AH52" s="154">
        <v>458.54100000000022</v>
      </c>
      <c r="AI52" s="154">
        <v>72.683000000000007</v>
      </c>
      <c r="AJ52" s="119">
        <v>161.68400000000003</v>
      </c>
      <c r="AK52" s="52">
        <f t="shared" ref="AK52:AK67" si="109">IF(AJ52="","",(AJ52-AI52)/AI52)</f>
        <v>1.2245091699572117</v>
      </c>
      <c r="AM52" s="125">
        <f t="shared" si="92"/>
        <v>3.3315997633209804</v>
      </c>
      <c r="AN52" s="157">
        <f t="shared" si="93"/>
        <v>3.1895626242544735</v>
      </c>
      <c r="AO52" s="157">
        <f t="shared" si="94"/>
        <v>6.7820934169903389</v>
      </c>
      <c r="AP52" s="157">
        <f t="shared" si="95"/>
        <v>2.4992939330543926</v>
      </c>
      <c r="AQ52" s="157">
        <f t="shared" si="96"/>
        <v>7.2508009153318067</v>
      </c>
      <c r="AR52" s="157">
        <f t="shared" si="97"/>
        <v>2.9823576583801121</v>
      </c>
      <c r="AS52" s="157">
        <f t="shared" si="98"/>
        <v>9.3569594718503577</v>
      </c>
      <c r="AT52" s="157">
        <f t="shared" si="99"/>
        <v>4.8649578605805885</v>
      </c>
      <c r="AU52" s="157">
        <f t="shared" si="100"/>
        <v>7.3313812312526778</v>
      </c>
      <c r="AV52" s="157">
        <f t="shared" si="101"/>
        <v>5.4228821362799273</v>
      </c>
      <c r="AW52" s="157">
        <f t="shared" si="102"/>
        <v>37.576748738024108</v>
      </c>
      <c r="AX52" s="157">
        <f t="shared" si="103"/>
        <v>16.45358119190815</v>
      </c>
      <c r="AY52" s="157">
        <f t="shared" si="104"/>
        <v>11.312703946450993</v>
      </c>
      <c r="AZ52" s="157">
        <f t="shared" si="105"/>
        <v>8.0713418176057523</v>
      </c>
      <c r="BA52" s="157">
        <f t="shared" si="106"/>
        <v>14.716136869811695</v>
      </c>
      <c r="BB52" s="302">
        <f>IF(AJ52="","",(AJ52/Q52)*10)</f>
        <v>8.8308482167240125</v>
      </c>
      <c r="BC52" s="52">
        <f t="shared" si="107"/>
        <v>-0.39992076080514122</v>
      </c>
      <c r="BE52" s="105"/>
      <c r="BF52" s="105"/>
    </row>
    <row r="53" spans="1:58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54">
        <v>156.97000000000008</v>
      </c>
      <c r="Q53" s="119">
        <v>55.32</v>
      </c>
      <c r="R53" s="52">
        <f t="shared" si="108"/>
        <v>-0.64757596993056021</v>
      </c>
      <c r="T53" s="109" t="s">
        <v>75</v>
      </c>
      <c r="U53" s="19">
        <v>39.945</v>
      </c>
      <c r="V53" s="154">
        <v>210.15600000000001</v>
      </c>
      <c r="W53" s="154">
        <v>21.706999999999997</v>
      </c>
      <c r="X53" s="154">
        <v>27.781999999999996</v>
      </c>
      <c r="Y53" s="154">
        <v>90.24</v>
      </c>
      <c r="Z53" s="154">
        <v>14.796000000000001</v>
      </c>
      <c r="AA53" s="154">
        <v>59.37299999999999</v>
      </c>
      <c r="AB53" s="154">
        <v>51.395000000000003</v>
      </c>
      <c r="AC53" s="154">
        <v>48.673000000000002</v>
      </c>
      <c r="AD53" s="154">
        <v>73.152999999999977</v>
      </c>
      <c r="AE53" s="154">
        <v>92.289999999999978</v>
      </c>
      <c r="AF53" s="154">
        <v>189.25800000000004</v>
      </c>
      <c r="AG53" s="154">
        <v>111.53900000000003</v>
      </c>
      <c r="AH53" s="154">
        <v>263.25999999999993</v>
      </c>
      <c r="AI53" s="154">
        <v>307.31999999999994</v>
      </c>
      <c r="AJ53" s="119">
        <v>170.24</v>
      </c>
      <c r="AK53" s="52">
        <f t="shared" si="109"/>
        <v>-0.44604972016139516</v>
      </c>
      <c r="AM53" s="125">
        <f t="shared" si="92"/>
        <v>4.2296696315120714</v>
      </c>
      <c r="AN53" s="157">
        <f t="shared" si="93"/>
        <v>5.1006261831949908</v>
      </c>
      <c r="AO53" s="157">
        <f t="shared" si="94"/>
        <v>10.416026871401151</v>
      </c>
      <c r="AP53" s="157">
        <f t="shared" si="95"/>
        <v>2.8028652138821637</v>
      </c>
      <c r="AQ53" s="157">
        <f t="shared" si="96"/>
        <v>5.8612626656274349</v>
      </c>
      <c r="AR53" s="157">
        <f t="shared" si="97"/>
        <v>7.3980000000000024</v>
      </c>
      <c r="AS53" s="157">
        <f t="shared" si="98"/>
        <v>9.0040946314831647</v>
      </c>
      <c r="AT53" s="157">
        <f t="shared" si="99"/>
        <v>19.889705882352938</v>
      </c>
      <c r="AU53" s="157">
        <f t="shared" si="100"/>
        <v>138.27556818181819</v>
      </c>
      <c r="AV53" s="157">
        <f t="shared" si="101"/>
        <v>19.512670045345423</v>
      </c>
      <c r="AW53" s="157">
        <f t="shared" si="102"/>
        <v>6.7463450292397624</v>
      </c>
      <c r="AX53" s="157">
        <f t="shared" si="103"/>
        <v>6.6250568838169945</v>
      </c>
      <c r="AY53" s="157">
        <f t="shared" si="104"/>
        <v>11.178492683904595</v>
      </c>
      <c r="AZ53" s="157">
        <f t="shared" si="105"/>
        <v>21.58753587535875</v>
      </c>
      <c r="BA53" s="157">
        <f t="shared" si="106"/>
        <v>19.578263362425929</v>
      </c>
      <c r="BB53" s="302">
        <f t="shared" ref="BB53:BB63" si="110">IF(AJ53="","",(AJ53/Q53)*10)</f>
        <v>30.773680404916849</v>
      </c>
      <c r="BC53" s="52">
        <f t="shared" si="107"/>
        <v>0.57182891226077082</v>
      </c>
      <c r="BE53" s="105"/>
      <c r="BF53" s="105"/>
    </row>
    <row r="54" spans="1:58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54">
        <v>18.09</v>
      </c>
      <c r="Q54" s="119">
        <v>155.28000000000003</v>
      </c>
      <c r="R54" s="52">
        <f t="shared" si="108"/>
        <v>7.5837479270315109</v>
      </c>
      <c r="T54" s="109" t="s">
        <v>76</v>
      </c>
      <c r="U54" s="19">
        <v>85.614000000000019</v>
      </c>
      <c r="V54" s="154">
        <v>92.996999999999986</v>
      </c>
      <c r="W54" s="154">
        <v>30.552</v>
      </c>
      <c r="X54" s="154">
        <v>154.78400000000005</v>
      </c>
      <c r="Y54" s="154">
        <v>82.786999999999978</v>
      </c>
      <c r="Z54" s="154">
        <v>74.756</v>
      </c>
      <c r="AA54" s="154">
        <v>80.057000000000002</v>
      </c>
      <c r="AB54" s="154">
        <v>55.018000000000008</v>
      </c>
      <c r="AC54" s="154">
        <v>24.623000000000001</v>
      </c>
      <c r="AD54" s="154">
        <v>122.39999999999998</v>
      </c>
      <c r="AE54" s="154">
        <v>30.440999999999995</v>
      </c>
      <c r="AF54" s="154">
        <v>199.78800000000004</v>
      </c>
      <c r="AG54" s="154">
        <v>163.68800000000005</v>
      </c>
      <c r="AH54" s="154">
        <v>230.74799999999999</v>
      </c>
      <c r="AI54" s="154">
        <v>76.34099999999998</v>
      </c>
      <c r="AJ54" s="119">
        <v>243.74800000000002</v>
      </c>
      <c r="AK54" s="52">
        <f t="shared" si="109"/>
        <v>2.1928845574461966</v>
      </c>
      <c r="AM54" s="125">
        <f t="shared" si="92"/>
        <v>1.9038025350233492</v>
      </c>
      <c r="AN54" s="157">
        <f t="shared" si="93"/>
        <v>4.6260259662736889</v>
      </c>
      <c r="AO54" s="157">
        <f t="shared" si="94"/>
        <v>9.4911463187325236</v>
      </c>
      <c r="AP54" s="157">
        <f t="shared" si="95"/>
        <v>3.5672735653376373</v>
      </c>
      <c r="AQ54" s="157">
        <f t="shared" si="96"/>
        <v>7.1325062462307205</v>
      </c>
      <c r="AR54" s="157">
        <f t="shared" si="97"/>
        <v>7.2904232494636236</v>
      </c>
      <c r="AS54" s="157">
        <f t="shared" si="98"/>
        <v>7.5840280409245917</v>
      </c>
      <c r="AT54" s="157">
        <f t="shared" si="99"/>
        <v>53.003853564547221</v>
      </c>
      <c r="AU54" s="157">
        <f t="shared" si="100"/>
        <v>12.177546983184966</v>
      </c>
      <c r="AV54" s="157">
        <f t="shared" si="101"/>
        <v>4.5491711885824735</v>
      </c>
      <c r="AW54" s="157">
        <f t="shared" si="102"/>
        <v>26.355844155844153</v>
      </c>
      <c r="AX54" s="157">
        <f t="shared" si="103"/>
        <v>8.7281782437745736</v>
      </c>
      <c r="AY54" s="157">
        <f t="shared" si="104"/>
        <v>20.173527236874541</v>
      </c>
      <c r="AZ54" s="157">
        <f t="shared" si="105"/>
        <v>9.0146501543149551</v>
      </c>
      <c r="BA54" s="157">
        <f t="shared" si="106"/>
        <v>42.200663349917072</v>
      </c>
      <c r="BB54" s="302">
        <f t="shared" si="110"/>
        <v>15.6973209685729</v>
      </c>
      <c r="BC54" s="52">
        <f t="shared" si="107"/>
        <v>-0.62803141651080829</v>
      </c>
      <c r="BE54" s="105"/>
      <c r="BF54" s="105"/>
    </row>
    <row r="55" spans="1:58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54">
        <v>68.369999999999976</v>
      </c>
      <c r="Q55" s="119">
        <v>613.91999999999996</v>
      </c>
      <c r="R55" s="52">
        <f t="shared" si="108"/>
        <v>7.9793769197016253</v>
      </c>
      <c r="T55" s="109" t="s">
        <v>77</v>
      </c>
      <c r="U55" s="19">
        <v>36.316000000000003</v>
      </c>
      <c r="V55" s="154">
        <v>16.928000000000001</v>
      </c>
      <c r="W55" s="154">
        <v>146.25000000000003</v>
      </c>
      <c r="X55" s="154">
        <v>10.174000000000001</v>
      </c>
      <c r="Y55" s="154">
        <v>189.64499999999995</v>
      </c>
      <c r="Z55" s="154">
        <v>141.92499999999998</v>
      </c>
      <c r="AA55" s="154">
        <v>147.154</v>
      </c>
      <c r="AB55" s="154">
        <v>82.36399999999999</v>
      </c>
      <c r="AC55" s="154">
        <v>196.86600000000001</v>
      </c>
      <c r="AD55" s="154">
        <v>168.61099999999996</v>
      </c>
      <c r="AE55" s="154">
        <v>50.588999999999999</v>
      </c>
      <c r="AF55" s="154">
        <v>769.01500000000044</v>
      </c>
      <c r="AG55" s="154">
        <v>338.37599999999992</v>
      </c>
      <c r="AH55" s="154">
        <v>278.40999999999997</v>
      </c>
      <c r="AI55" s="154">
        <v>147.01199999999997</v>
      </c>
      <c r="AJ55" s="119">
        <v>376.38900000000007</v>
      </c>
      <c r="AK55" s="52">
        <f t="shared" si="109"/>
        <v>1.5602603869071923</v>
      </c>
      <c r="AM55" s="125">
        <f t="shared" si="92"/>
        <v>3.1543472596195605</v>
      </c>
      <c r="AN55" s="157">
        <f t="shared" si="93"/>
        <v>1.9260439185345319</v>
      </c>
      <c r="AO55" s="157">
        <f t="shared" si="94"/>
        <v>3.7971232734448042</v>
      </c>
      <c r="AP55" s="157">
        <f t="shared" si="95"/>
        <v>23.995283018867926</v>
      </c>
      <c r="AQ55" s="157">
        <f t="shared" si="96"/>
        <v>1.7330256785159459</v>
      </c>
      <c r="AR55" s="157">
        <f t="shared" si="97"/>
        <v>3.9895710350255804</v>
      </c>
      <c r="AS55" s="157">
        <f t="shared" si="98"/>
        <v>5.7120565173511375</v>
      </c>
      <c r="AT55" s="157">
        <f t="shared" si="99"/>
        <v>34.870448772226915</v>
      </c>
      <c r="AU55" s="157">
        <f t="shared" si="100"/>
        <v>6.7623660346248968</v>
      </c>
      <c r="AV55" s="157">
        <f t="shared" si="101"/>
        <v>4.0124458616914946</v>
      </c>
      <c r="AW55" s="157">
        <f t="shared" si="102"/>
        <v>4.7523720056364498</v>
      </c>
      <c r="AX55" s="157">
        <f t="shared" si="103"/>
        <v>27.779323050247466</v>
      </c>
      <c r="AY55" s="157">
        <f t="shared" si="104"/>
        <v>6.6202848646110501</v>
      </c>
      <c r="AZ55" s="157">
        <f t="shared" si="105"/>
        <v>24.428358339914013</v>
      </c>
      <c r="BA55" s="157">
        <f t="shared" si="106"/>
        <v>21.502413339183857</v>
      </c>
      <c r="BB55" s="302">
        <f t="shared" si="110"/>
        <v>6.130912822517594</v>
      </c>
      <c r="BC55" s="52">
        <f t="shared" si="107"/>
        <v>-0.71487326906951276</v>
      </c>
      <c r="BE55" s="105"/>
      <c r="BF55" s="105"/>
    </row>
    <row r="56" spans="1:58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54">
        <v>203.94000000000005</v>
      </c>
      <c r="Q56" s="119">
        <v>67.090000000000032</v>
      </c>
      <c r="R56" s="52">
        <f t="shared" si="108"/>
        <v>-0.67103069530253989</v>
      </c>
      <c r="T56" s="109" t="s">
        <v>78</v>
      </c>
      <c r="U56" s="19">
        <v>50.512</v>
      </c>
      <c r="V56" s="154">
        <v>76.984999999999985</v>
      </c>
      <c r="W56" s="154">
        <v>140.74100000000001</v>
      </c>
      <c r="X56" s="154">
        <v>108.19399999999999</v>
      </c>
      <c r="Y56" s="154">
        <v>2.327</v>
      </c>
      <c r="Z56" s="154">
        <v>108.241</v>
      </c>
      <c r="AA56" s="154">
        <v>89.242999999999995</v>
      </c>
      <c r="AB56" s="154">
        <v>81.237000000000023</v>
      </c>
      <c r="AC56" s="154">
        <v>251.595</v>
      </c>
      <c r="AD56" s="154">
        <v>116.065</v>
      </c>
      <c r="AE56" s="154">
        <v>70.181000000000012</v>
      </c>
      <c r="AF56" s="154">
        <v>156.5320000000001</v>
      </c>
      <c r="AG56" s="154">
        <v>262.81200000000013</v>
      </c>
      <c r="AH56" s="154">
        <v>150.63999999999999</v>
      </c>
      <c r="AI56" s="154">
        <v>240.67999999999998</v>
      </c>
      <c r="AJ56" s="119">
        <v>154.39200000000002</v>
      </c>
      <c r="AK56" s="52">
        <f t="shared" si="109"/>
        <v>-0.358517533654645</v>
      </c>
      <c r="AM56" s="125">
        <f t="shared" si="92"/>
        <v>5.7602919375071266</v>
      </c>
      <c r="AN56" s="157">
        <f t="shared" si="93"/>
        <v>3.9711647580728346</v>
      </c>
      <c r="AO56" s="157">
        <f t="shared" si="94"/>
        <v>1.8513680610365695</v>
      </c>
      <c r="AP56" s="157">
        <f t="shared" si="95"/>
        <v>5.3728956646968253</v>
      </c>
      <c r="AQ56" s="157">
        <f t="shared" si="96"/>
        <v>28.036144578313255</v>
      </c>
      <c r="AR56" s="157">
        <f t="shared" si="97"/>
        <v>3.4592841163310957</v>
      </c>
      <c r="AS56" s="157">
        <f t="shared" si="98"/>
        <v>1.1073569008946409</v>
      </c>
      <c r="AT56" s="157">
        <f t="shared" si="99"/>
        <v>8.3081407240744571</v>
      </c>
      <c r="AU56" s="157">
        <f t="shared" si="100"/>
        <v>6.629818967561727</v>
      </c>
      <c r="AV56" s="157">
        <f t="shared" si="101"/>
        <v>5.6594987322020671</v>
      </c>
      <c r="AW56" s="157">
        <f t="shared" si="102"/>
        <v>9.3004240657301924</v>
      </c>
      <c r="AX56" s="157">
        <f t="shared" si="103"/>
        <v>19.322552771262814</v>
      </c>
      <c r="AY56" s="157">
        <f t="shared" si="104"/>
        <v>20.461849890999698</v>
      </c>
      <c r="AZ56" s="157">
        <f t="shared" si="105"/>
        <v>18.740980343368989</v>
      </c>
      <c r="BA56" s="157">
        <f t="shared" si="106"/>
        <v>11.801510248112185</v>
      </c>
      <c r="BB56" s="302">
        <f t="shared" si="110"/>
        <v>23.012669548367857</v>
      </c>
      <c r="BC56" s="52">
        <f t="shared" si="107"/>
        <v>0.94997666099972677</v>
      </c>
      <c r="BE56" s="105"/>
      <c r="BF56" s="105"/>
    </row>
    <row r="57" spans="1:58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54">
        <v>140.32000000000005</v>
      </c>
      <c r="Q57" s="119">
        <v>94.610000000000042</v>
      </c>
      <c r="R57" s="52">
        <f t="shared" si="108"/>
        <v>-0.32575541619156206</v>
      </c>
      <c r="T57" s="109" t="s">
        <v>79</v>
      </c>
      <c r="U57" s="19">
        <v>101.88200000000002</v>
      </c>
      <c r="V57" s="154">
        <v>208.25</v>
      </c>
      <c r="W57" s="154">
        <v>120.58900000000001</v>
      </c>
      <c r="X57" s="154">
        <v>63.236000000000004</v>
      </c>
      <c r="Y57" s="154">
        <v>133.27200000000002</v>
      </c>
      <c r="Z57" s="154">
        <v>88.903999999999996</v>
      </c>
      <c r="AA57" s="154">
        <v>66.512999999999991</v>
      </c>
      <c r="AB57" s="154">
        <v>161.839</v>
      </c>
      <c r="AC57" s="154">
        <v>69.402000000000001</v>
      </c>
      <c r="AD57" s="154">
        <v>109.84300000000002</v>
      </c>
      <c r="AE57" s="154">
        <v>111.27</v>
      </c>
      <c r="AF57" s="154">
        <v>115.04100000000001</v>
      </c>
      <c r="AG57" s="154">
        <v>124.31800000000001</v>
      </c>
      <c r="AH57" s="154">
        <v>127.58</v>
      </c>
      <c r="AI57" s="154">
        <v>177.48399999999995</v>
      </c>
      <c r="AJ57" s="119">
        <v>177.92799999999997</v>
      </c>
      <c r="AK57" s="52">
        <f t="shared" si="109"/>
        <v>2.5016339501026399E-3</v>
      </c>
      <c r="AM57" s="125">
        <f t="shared" si="92"/>
        <v>3.3602242744063329</v>
      </c>
      <c r="AN57" s="157">
        <f t="shared" si="93"/>
        <v>8.6770833333333339</v>
      </c>
      <c r="AO57" s="157">
        <f t="shared" si="94"/>
        <v>4.960264900662251</v>
      </c>
      <c r="AP57" s="157">
        <f t="shared" si="95"/>
        <v>2.6307775512751173</v>
      </c>
      <c r="AQ57" s="157">
        <f t="shared" si="96"/>
        <v>9.8741942653923065</v>
      </c>
      <c r="AR57" s="157">
        <f t="shared" si="97"/>
        <v>2.636536180308422</v>
      </c>
      <c r="AS57" s="157">
        <f t="shared" si="98"/>
        <v>7.8259795270031765</v>
      </c>
      <c r="AT57" s="157">
        <f t="shared" si="99"/>
        <v>9.4114328913700831</v>
      </c>
      <c r="AU57" s="157">
        <f t="shared" si="100"/>
        <v>16.453769559032718</v>
      </c>
      <c r="AV57" s="157">
        <f t="shared" si="101"/>
        <v>6.2131907913343545</v>
      </c>
      <c r="AW57" s="157">
        <f t="shared" si="102"/>
        <v>3.8524391510577165</v>
      </c>
      <c r="AX57" s="157">
        <f t="shared" si="103"/>
        <v>12.605851413543723</v>
      </c>
      <c r="AY57" s="157">
        <f t="shared" si="104"/>
        <v>4.0218045356022127</v>
      </c>
      <c r="AZ57" s="157">
        <f t="shared" si="105"/>
        <v>11.735810872964771</v>
      </c>
      <c r="BA57" s="157">
        <f t="shared" si="106"/>
        <v>12.648517673888247</v>
      </c>
      <c r="BB57" s="302">
        <f t="shared" si="110"/>
        <v>18.806468660818084</v>
      </c>
      <c r="BC57" s="52">
        <f t="shared" si="107"/>
        <v>0.4868515936568904</v>
      </c>
      <c r="BE57" s="105"/>
      <c r="BF57" s="105"/>
    </row>
    <row r="58" spans="1:58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54">
        <v>298.74999999999977</v>
      </c>
      <c r="Q58" s="119">
        <v>218.68000000000004</v>
      </c>
      <c r="R58" s="52">
        <f t="shared" si="108"/>
        <v>-0.26801673640167295</v>
      </c>
      <c r="T58" s="109" t="s">
        <v>80</v>
      </c>
      <c r="U58" s="19">
        <v>248.68200000000002</v>
      </c>
      <c r="V58" s="154">
        <v>13.135</v>
      </c>
      <c r="W58" s="154">
        <v>170.39499999999998</v>
      </c>
      <c r="X58" s="154">
        <v>85.355999999999995</v>
      </c>
      <c r="Y58" s="154">
        <v>57.158000000000001</v>
      </c>
      <c r="Z58" s="154">
        <v>62.073999999999998</v>
      </c>
      <c r="AA58" s="154">
        <v>182.14699999999996</v>
      </c>
      <c r="AB58" s="154">
        <v>90.742000000000004</v>
      </c>
      <c r="AC58" s="154">
        <v>92.774000000000001</v>
      </c>
      <c r="AD58" s="154">
        <v>20.315999999999999</v>
      </c>
      <c r="AE58" s="154">
        <v>52.984999999999999</v>
      </c>
      <c r="AF58" s="154">
        <v>98.681000000000012</v>
      </c>
      <c r="AG58" s="154">
        <v>194.059</v>
      </c>
      <c r="AH58" s="154">
        <v>53.199000000000005</v>
      </c>
      <c r="AI58" s="154">
        <v>229.73099999999991</v>
      </c>
      <c r="AJ58" s="119">
        <v>193.50400000000008</v>
      </c>
      <c r="AK58" s="52">
        <f t="shared" si="109"/>
        <v>-0.15769312804976188</v>
      </c>
      <c r="AM58" s="125">
        <f t="shared" si="92"/>
        <v>3.3921512460613008</v>
      </c>
      <c r="AN58" s="157">
        <f t="shared" si="93"/>
        <v>6.9131578947368419</v>
      </c>
      <c r="AO58" s="157">
        <f t="shared" si="94"/>
        <v>2.1921112554836548</v>
      </c>
      <c r="AP58" s="157">
        <f t="shared" si="95"/>
        <v>4.2767812406052705</v>
      </c>
      <c r="AQ58" s="157">
        <f t="shared" si="96"/>
        <v>5.0834222696549265</v>
      </c>
      <c r="AR58" s="157">
        <f t="shared" si="97"/>
        <v>1.8476054409619906</v>
      </c>
      <c r="AS58" s="157">
        <f t="shared" si="98"/>
        <v>8.7185046907907306</v>
      </c>
      <c r="AT58" s="157">
        <f t="shared" si="99"/>
        <v>5.8071163445539478</v>
      </c>
      <c r="AU58" s="157">
        <f t="shared" si="100"/>
        <v>8.9845051326748013</v>
      </c>
      <c r="AV58" s="157">
        <f t="shared" si="101"/>
        <v>69.814432989690744</v>
      </c>
      <c r="AW58" s="157">
        <f t="shared" si="102"/>
        <v>10.103928299008389</v>
      </c>
      <c r="AX58" s="157">
        <f t="shared" si="103"/>
        <v>20.221516393442624</v>
      </c>
      <c r="AY58" s="157">
        <f t="shared" si="104"/>
        <v>8.7912929238017519</v>
      </c>
      <c r="AZ58" s="157">
        <f t="shared" si="105"/>
        <v>91.880829015544094</v>
      </c>
      <c r="BA58" s="157">
        <f t="shared" si="106"/>
        <v>7.6897405857740617</v>
      </c>
      <c r="BB58" s="302">
        <f t="shared" si="110"/>
        <v>8.8487287360526814</v>
      </c>
      <c r="BC58" s="52">
        <f t="shared" si="107"/>
        <v>0.15071875798030632</v>
      </c>
      <c r="BE58" s="105"/>
      <c r="BF58" s="105"/>
    </row>
    <row r="59" spans="1:58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54">
        <v>289.97999999999973</v>
      </c>
      <c r="Q59" s="119">
        <v>42.160000000000011</v>
      </c>
      <c r="R59" s="52">
        <f t="shared" si="108"/>
        <v>-0.85461066280433107</v>
      </c>
      <c r="T59" s="109" t="s">
        <v>81</v>
      </c>
      <c r="U59" s="19">
        <v>26.283999999999999</v>
      </c>
      <c r="V59" s="154">
        <v>140.136</v>
      </c>
      <c r="W59" s="154">
        <v>62.427000000000007</v>
      </c>
      <c r="X59" s="154">
        <v>148.22899999999998</v>
      </c>
      <c r="Y59" s="154">
        <v>99.02600000000001</v>
      </c>
      <c r="Z59" s="154">
        <v>189.15099999999995</v>
      </c>
      <c r="AA59" s="154">
        <v>114.91000000000001</v>
      </c>
      <c r="AB59" s="154">
        <v>15.391</v>
      </c>
      <c r="AC59" s="154">
        <v>141.86099999999999</v>
      </c>
      <c r="AD59" s="154">
        <v>88.779999999999987</v>
      </c>
      <c r="AE59" s="154">
        <v>72.782000000000011</v>
      </c>
      <c r="AF59" s="154">
        <v>256.71899999999999</v>
      </c>
      <c r="AG59" s="154">
        <v>308.47400000000005</v>
      </c>
      <c r="AH59" s="154">
        <v>368.83200000000011</v>
      </c>
      <c r="AI59" s="154">
        <v>156.05799999999999</v>
      </c>
      <c r="AJ59" s="119">
        <v>222.39499999999992</v>
      </c>
      <c r="AK59" s="52">
        <f t="shared" si="109"/>
        <v>0.42507913724384483</v>
      </c>
      <c r="AM59" s="125">
        <f t="shared" si="92"/>
        <v>3.485479379392654</v>
      </c>
      <c r="AN59" s="157">
        <f t="shared" si="93"/>
        <v>6.9185880029622302</v>
      </c>
      <c r="AO59" s="157">
        <f t="shared" si="94"/>
        <v>4.9439296745070092</v>
      </c>
      <c r="AP59" s="157">
        <f t="shared" si="95"/>
        <v>7.6914176006641757</v>
      </c>
      <c r="AQ59" s="157">
        <f t="shared" si="96"/>
        <v>5.3903434761308588</v>
      </c>
      <c r="AR59" s="157">
        <f t="shared" si="97"/>
        <v>3.7363160493827152</v>
      </c>
      <c r="AS59" s="157">
        <f t="shared" si="98"/>
        <v>4.120262469073829</v>
      </c>
      <c r="AT59" s="157">
        <f t="shared" si="99"/>
        <v>59.42471042471044</v>
      </c>
      <c r="AU59" s="157">
        <f t="shared" si="100"/>
        <v>4.9669479359966386</v>
      </c>
      <c r="AV59" s="157">
        <f t="shared" si="101"/>
        <v>27.640099626400993</v>
      </c>
      <c r="AW59" s="157">
        <f t="shared" si="102"/>
        <v>6.7018416206261495</v>
      </c>
      <c r="AX59" s="157">
        <f t="shared" si="103"/>
        <v>7.1731258207829196</v>
      </c>
      <c r="AY59" s="157">
        <f t="shared" si="104"/>
        <v>7.449803173376484</v>
      </c>
      <c r="AZ59" s="157">
        <f t="shared" si="105"/>
        <v>13.273545182999245</v>
      </c>
      <c r="BA59" s="157">
        <f t="shared" si="106"/>
        <v>5.381681495275541</v>
      </c>
      <c r="BB59" s="302">
        <f t="shared" si="110"/>
        <v>52.750237191650825</v>
      </c>
      <c r="BC59" s="52">
        <f t="shared" si="107"/>
        <v>8.8018132879025064</v>
      </c>
      <c r="BE59" s="105"/>
      <c r="BF59" s="105"/>
    </row>
    <row r="60" spans="1:58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54">
        <v>220.96</v>
      </c>
      <c r="Q60" s="119"/>
      <c r="R60" s="52" t="str">
        <f t="shared" si="108"/>
        <v/>
      </c>
      <c r="T60" s="109" t="s">
        <v>82</v>
      </c>
      <c r="U60" s="19">
        <v>80.941000000000003</v>
      </c>
      <c r="V60" s="154">
        <v>133.739</v>
      </c>
      <c r="W60" s="154">
        <v>0.89600000000000013</v>
      </c>
      <c r="X60" s="154">
        <v>99.911000000000001</v>
      </c>
      <c r="Y60" s="154">
        <v>62.055999999999997</v>
      </c>
      <c r="Z60" s="154">
        <v>42.978000000000009</v>
      </c>
      <c r="AA60" s="154">
        <v>73.328000000000003</v>
      </c>
      <c r="AB60" s="154">
        <v>7.7379999999999995</v>
      </c>
      <c r="AC60" s="154">
        <v>45.496000000000002</v>
      </c>
      <c r="AD60" s="154">
        <v>116.032</v>
      </c>
      <c r="AE60" s="154">
        <v>123.81899999999997</v>
      </c>
      <c r="AF60" s="154">
        <v>149.98599999999999</v>
      </c>
      <c r="AG60" s="154">
        <v>319.26399999999995</v>
      </c>
      <c r="AH60" s="154">
        <v>57.844000000000001</v>
      </c>
      <c r="AI60" s="154">
        <v>148.756</v>
      </c>
      <c r="AJ60" s="119"/>
      <c r="AK60" s="52" t="str">
        <f t="shared" si="109"/>
        <v/>
      </c>
      <c r="AM60" s="125">
        <f t="shared" si="92"/>
        <v>3.3624543037554004</v>
      </c>
      <c r="AN60" s="157">
        <f t="shared" si="93"/>
        <v>4.4061213059664608</v>
      </c>
      <c r="AO60" s="157">
        <f t="shared" si="94"/>
        <v>6.4000000000000012</v>
      </c>
      <c r="AP60" s="157">
        <f t="shared" si="95"/>
        <v>5.0130958354239841</v>
      </c>
      <c r="AQ60" s="157">
        <f t="shared" si="96"/>
        <v>3.816247463255642</v>
      </c>
      <c r="AR60" s="157">
        <f t="shared" si="97"/>
        <v>1.6204049315688276</v>
      </c>
      <c r="AS60" s="157">
        <f t="shared" si="98"/>
        <v>9.7914274268927759</v>
      </c>
      <c r="AT60" s="157">
        <f t="shared" si="99"/>
        <v>28.659259259259258</v>
      </c>
      <c r="AU60" s="157">
        <f t="shared" si="100"/>
        <v>1.8691097325500186</v>
      </c>
      <c r="AV60" s="157">
        <f t="shared" si="101"/>
        <v>7.1277105473309144</v>
      </c>
      <c r="AW60" s="157">
        <f t="shared" si="102"/>
        <v>7.5646994134897314</v>
      </c>
      <c r="AX60" s="157">
        <f t="shared" si="103"/>
        <v>9.2515420676042428</v>
      </c>
      <c r="AY60" s="157">
        <f t="shared" si="104"/>
        <v>19.24436407474381</v>
      </c>
      <c r="AZ60" s="157">
        <f t="shared" si="105"/>
        <v>11.364243614931233</v>
      </c>
      <c r="BA60" s="157">
        <f t="shared" si="106"/>
        <v>6.7322592324402608</v>
      </c>
      <c r="BB60" s="302" t="str">
        <f t="shared" si="110"/>
        <v/>
      </c>
      <c r="BC60" s="52" t="str">
        <f t="shared" si="107"/>
        <v/>
      </c>
      <c r="BE60" s="105"/>
      <c r="BF60" s="105"/>
    </row>
    <row r="61" spans="1:58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54">
        <v>213.44000000000005</v>
      </c>
      <c r="Q61" s="119"/>
      <c r="R61" s="52" t="str">
        <f t="shared" si="108"/>
        <v/>
      </c>
      <c r="T61" s="109" t="s">
        <v>83</v>
      </c>
      <c r="U61" s="19">
        <v>62.047999999999995</v>
      </c>
      <c r="V61" s="154">
        <v>49.418999999999997</v>
      </c>
      <c r="W61" s="154">
        <v>115.30700000000002</v>
      </c>
      <c r="X61" s="154">
        <v>48.548999999999999</v>
      </c>
      <c r="Y61" s="154">
        <v>60.350999999999999</v>
      </c>
      <c r="Z61" s="154">
        <v>250.62000000000003</v>
      </c>
      <c r="AA61" s="154">
        <v>66.029999999999987</v>
      </c>
      <c r="AB61" s="154">
        <v>58.631000000000007</v>
      </c>
      <c r="AC61" s="154">
        <v>111.59399999999999</v>
      </c>
      <c r="AD61" s="154">
        <v>193.00300000000004</v>
      </c>
      <c r="AE61" s="154">
        <v>285.58600000000001</v>
      </c>
      <c r="AF61" s="154">
        <v>185.32599999999994</v>
      </c>
      <c r="AG61" s="154">
        <v>275.30900000000003</v>
      </c>
      <c r="AH61" s="154">
        <v>299.64300000000009</v>
      </c>
      <c r="AI61" s="154">
        <v>1020.7949999999997</v>
      </c>
      <c r="AJ61" s="119"/>
      <c r="AK61" s="52" t="str">
        <f t="shared" si="109"/>
        <v/>
      </c>
      <c r="AM61" s="125">
        <f t="shared" ref="AM61:AN67" si="111">(U61/B61)*10</f>
        <v>4.6122054560321102</v>
      </c>
      <c r="AN61" s="157">
        <f t="shared" si="111"/>
        <v>2.7942440348298092</v>
      </c>
      <c r="AO61" s="157">
        <f t="shared" ref="AO61:AX63" si="112">IF(W61="","",(W61/D61)*10)</f>
        <v>5.6581284655773123</v>
      </c>
      <c r="AP61" s="157">
        <f t="shared" si="112"/>
        <v>6.3913902053712492</v>
      </c>
      <c r="AQ61" s="157">
        <f t="shared" si="112"/>
        <v>6.9560857538035954</v>
      </c>
      <c r="AR61" s="157">
        <f t="shared" si="112"/>
        <v>7.400561051232839</v>
      </c>
      <c r="AS61" s="157">
        <f t="shared" si="112"/>
        <v>6.129211918685602</v>
      </c>
      <c r="AT61" s="157">
        <f t="shared" si="112"/>
        <v>3.0930048533445875</v>
      </c>
      <c r="AU61" s="157">
        <f t="shared" si="112"/>
        <v>6.8194817892935706</v>
      </c>
      <c r="AV61" s="157">
        <f t="shared" si="112"/>
        <v>16.76100738167608</v>
      </c>
      <c r="AW61" s="157">
        <f t="shared" si="112"/>
        <v>10.166459008223278</v>
      </c>
      <c r="AX61" s="157">
        <f t="shared" si="112"/>
        <v>6.4409689639592713</v>
      </c>
      <c r="AY61" s="157">
        <f t="shared" ref="AY61:AY63" si="113">IF(AG61="","",(AG61/N61)*10)</f>
        <v>30.569509216078167</v>
      </c>
      <c r="AZ61" s="157">
        <f t="shared" ref="AZ61:AZ63" si="114">IF(AH61="","",(AH61/O61)*10)</f>
        <v>13.213520306918907</v>
      </c>
      <c r="BA61" s="157">
        <f t="shared" ref="BA61:BA63" si="115">IF(AI61="","",(AI61/P61)*10)</f>
        <v>47.82585269865065</v>
      </c>
      <c r="BB61" s="302" t="str">
        <f t="shared" si="110"/>
        <v/>
      </c>
      <c r="BC61" s="52" t="str">
        <f t="shared" si="107"/>
        <v/>
      </c>
      <c r="BE61" s="105"/>
      <c r="BF61" s="105"/>
    </row>
    <row r="62" spans="1:58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55">
        <v>152.83000000000007</v>
      </c>
      <c r="Q62" s="123"/>
      <c r="R62" s="52" t="str">
        <f t="shared" si="108"/>
        <v/>
      </c>
      <c r="T62" s="110" t="s">
        <v>84</v>
      </c>
      <c r="U62" s="19">
        <v>30.416</v>
      </c>
      <c r="V62" s="154">
        <v>47.312999999999995</v>
      </c>
      <c r="W62" s="154">
        <v>23.595999999999997</v>
      </c>
      <c r="X62" s="154">
        <v>78.717000000000013</v>
      </c>
      <c r="Y62" s="154">
        <v>56.821999999999996</v>
      </c>
      <c r="Z62" s="154">
        <v>94.972999999999999</v>
      </c>
      <c r="AA62" s="154">
        <v>72.218000000000018</v>
      </c>
      <c r="AB62" s="154">
        <v>81.169000000000011</v>
      </c>
      <c r="AC62" s="154">
        <v>81.001999999999995</v>
      </c>
      <c r="AD62" s="154">
        <v>103.39299999999999</v>
      </c>
      <c r="AE62" s="154">
        <v>78.418999999999969</v>
      </c>
      <c r="AF62" s="154">
        <v>91.548000000000016</v>
      </c>
      <c r="AG62" s="154">
        <v>146.48499999999996</v>
      </c>
      <c r="AH62" s="154">
        <v>226.58299999999997</v>
      </c>
      <c r="AI62" s="154">
        <v>499.74499999999989</v>
      </c>
      <c r="AJ62" s="119"/>
      <c r="AK62" s="52" t="str">
        <f t="shared" si="109"/>
        <v/>
      </c>
      <c r="AM62" s="125">
        <f t="shared" si="111"/>
        <v>3.2621192621192625</v>
      </c>
      <c r="AN62" s="157">
        <f t="shared" si="111"/>
        <v>3.8014623172103477</v>
      </c>
      <c r="AO62" s="157">
        <f t="shared" si="112"/>
        <v>2.0859264497878356</v>
      </c>
      <c r="AP62" s="157">
        <f t="shared" si="112"/>
        <v>7.1192005064664921</v>
      </c>
      <c r="AQ62" s="157">
        <f t="shared" si="112"/>
        <v>7.7881030701754375</v>
      </c>
      <c r="AR62" s="157">
        <f t="shared" si="112"/>
        <v>4.5561525545694419</v>
      </c>
      <c r="AS62" s="157">
        <f t="shared" si="112"/>
        <v>8.2780834479596539</v>
      </c>
      <c r="AT62" s="157">
        <f t="shared" si="112"/>
        <v>7.588015331401329</v>
      </c>
      <c r="AU62" s="157">
        <f t="shared" si="112"/>
        <v>7.0216712898751732</v>
      </c>
      <c r="AV62" s="157">
        <f t="shared" si="112"/>
        <v>6.3237308868501527</v>
      </c>
      <c r="AW62" s="157">
        <f t="shared" si="112"/>
        <v>5.4186705362078502</v>
      </c>
      <c r="AX62" s="157">
        <f t="shared" si="112"/>
        <v>12.885010555946518</v>
      </c>
      <c r="AY62" s="157">
        <f t="shared" si="113"/>
        <v>66.553839164016367</v>
      </c>
      <c r="AZ62" s="157">
        <f t="shared" si="114"/>
        <v>7.4095160235448079</v>
      </c>
      <c r="BA62" s="157">
        <f t="shared" si="115"/>
        <v>32.699404567166106</v>
      </c>
      <c r="BB62" s="302" t="str">
        <f t="shared" si="110"/>
        <v/>
      </c>
      <c r="BC62" s="52" t="str">
        <f t="shared" si="107"/>
        <v/>
      </c>
      <c r="BE62" s="105"/>
      <c r="BF62" s="105"/>
    </row>
    <row r="63" spans="1:58" ht="20.100000000000001" customHeight="1" thickBot="1" x14ac:dyDescent="0.3">
      <c r="A63" s="35" t="str">
        <f>A19</f>
        <v>jan-set</v>
      </c>
      <c r="B63" s="167">
        <f>SUM(B51:B59)</f>
        <v>2275.0700000000002</v>
      </c>
      <c r="C63" s="168">
        <f t="shared" ref="C63:Q63" si="116">SUM(C51:C59)</f>
        <v>1969.1200000000001</v>
      </c>
      <c r="D63" s="168">
        <f t="shared" si="116"/>
        <v>2774.8799999999997</v>
      </c>
      <c r="E63" s="168">
        <f t="shared" si="116"/>
        <v>2850.8199999999993</v>
      </c>
      <c r="F63" s="168">
        <f t="shared" si="116"/>
        <v>2265.5099999999998</v>
      </c>
      <c r="G63" s="168">
        <f t="shared" si="116"/>
        <v>2207.2200000000003</v>
      </c>
      <c r="H63" s="168">
        <f t="shared" si="116"/>
        <v>2020</v>
      </c>
      <c r="I63" s="168">
        <f t="shared" si="116"/>
        <v>1144.6400000000001</v>
      </c>
      <c r="J63" s="168">
        <f t="shared" si="116"/>
        <v>1485.2800000000002</v>
      </c>
      <c r="K63" s="168">
        <f t="shared" si="116"/>
        <v>1431.0199999999998</v>
      </c>
      <c r="L63" s="168">
        <f t="shared" si="116"/>
        <v>1309.92</v>
      </c>
      <c r="M63" s="168">
        <f t="shared" si="116"/>
        <v>1507.81</v>
      </c>
      <c r="N63" s="168">
        <f t="shared" si="116"/>
        <v>2283.4300000000003</v>
      </c>
      <c r="O63" s="168">
        <f t="shared" si="116"/>
        <v>1739.5400000000002</v>
      </c>
      <c r="P63" s="168">
        <f t="shared" si="116"/>
        <v>1429.7799999999997</v>
      </c>
      <c r="Q63" s="169">
        <f t="shared" si="116"/>
        <v>1539.1000000000004</v>
      </c>
      <c r="R63" s="61">
        <f t="shared" si="108"/>
        <v>7.6459315419155835E-2</v>
      </c>
      <c r="T63" s="109"/>
      <c r="U63" s="167">
        <f>SUM(U51:U59)</f>
        <v>726.03100000000006</v>
      </c>
      <c r="V63" s="168">
        <f t="shared" ref="V63:AJ63" si="117">SUM(V51:V59)</f>
        <v>939.87799999999993</v>
      </c>
      <c r="W63" s="168">
        <f t="shared" si="117"/>
        <v>882.9380000000001</v>
      </c>
      <c r="X63" s="168">
        <f t="shared" si="117"/>
        <v>802.8889999999999</v>
      </c>
      <c r="Y63" s="168">
        <f t="shared" si="117"/>
        <v>830.79099999999994</v>
      </c>
      <c r="Z63" s="168">
        <f t="shared" si="117"/>
        <v>794.63099999999986</v>
      </c>
      <c r="AA63" s="168">
        <f t="shared" si="117"/>
        <v>909.97399999999993</v>
      </c>
      <c r="AB63" s="168">
        <f t="shared" si="117"/>
        <v>879.66199999999992</v>
      </c>
      <c r="AC63" s="168">
        <f t="shared" si="117"/>
        <v>1084.5720000000001</v>
      </c>
      <c r="AD63" s="168">
        <f t="shared" si="117"/>
        <v>1051.4469999999999</v>
      </c>
      <c r="AE63" s="168">
        <f t="shared" si="117"/>
        <v>1420.2659999999998</v>
      </c>
      <c r="AF63" s="168">
        <f t="shared" si="117"/>
        <v>1976.3020000000008</v>
      </c>
      <c r="AG63" s="168">
        <f t="shared" si="117"/>
        <v>2024.1020000000003</v>
      </c>
      <c r="AH63" s="168">
        <f t="shared" si="117"/>
        <v>2111.7020000000002</v>
      </c>
      <c r="AI63" s="168">
        <f t="shared" si="117"/>
        <v>1665.1089999999997</v>
      </c>
      <c r="AJ63" s="169">
        <f t="shared" si="117"/>
        <v>2023.9740000000002</v>
      </c>
      <c r="AK63" s="61">
        <f t="shared" si="109"/>
        <v>0.21552042538956942</v>
      </c>
      <c r="AM63" s="172">
        <f t="shared" si="111"/>
        <v>3.1912468627338941</v>
      </c>
      <c r="AN63" s="173">
        <f t="shared" si="111"/>
        <v>4.7730864548630851</v>
      </c>
      <c r="AO63" s="173">
        <f t="shared" si="112"/>
        <v>3.1818961540679247</v>
      </c>
      <c r="AP63" s="173">
        <f t="shared" si="112"/>
        <v>2.8163440694256394</v>
      </c>
      <c r="AQ63" s="173">
        <f t="shared" si="112"/>
        <v>3.6671257244505648</v>
      </c>
      <c r="AR63" s="173">
        <f t="shared" si="112"/>
        <v>3.6001440726343539</v>
      </c>
      <c r="AS63" s="173">
        <f t="shared" si="112"/>
        <v>4.5048217821782179</v>
      </c>
      <c r="AT63" s="173">
        <f t="shared" si="112"/>
        <v>7.685053816046965</v>
      </c>
      <c r="AU63" s="173">
        <f t="shared" si="112"/>
        <v>7.3021383173543031</v>
      </c>
      <c r="AV63" s="173">
        <f t="shared" si="112"/>
        <v>7.3475353244538866</v>
      </c>
      <c r="AW63" s="173">
        <f t="shared" si="112"/>
        <v>10.842387321363134</v>
      </c>
      <c r="AX63" s="173">
        <f t="shared" si="112"/>
        <v>13.107102353744843</v>
      </c>
      <c r="AY63" s="173">
        <f t="shared" si="113"/>
        <v>8.8643050148241898</v>
      </c>
      <c r="AZ63" s="173">
        <f t="shared" si="114"/>
        <v>12.139427664784943</v>
      </c>
      <c r="BA63" s="173">
        <f t="shared" si="115"/>
        <v>11.645910559666522</v>
      </c>
      <c r="BB63" s="173">
        <f t="shared" si="110"/>
        <v>13.150373594958092</v>
      </c>
      <c r="BC63" s="61">
        <f t="shared" si="107"/>
        <v>0.12918380469982332</v>
      </c>
      <c r="BE63" s="105"/>
      <c r="BF63" s="105"/>
    </row>
    <row r="64" spans="1:58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P64" si="118">SUM(E51:E53)</f>
        <v>1578.6399999999999</v>
      </c>
      <c r="F64" s="154">
        <f t="shared" si="118"/>
        <v>623.19000000000005</v>
      </c>
      <c r="G64" s="154">
        <f t="shared" si="118"/>
        <v>256.62</v>
      </c>
      <c r="H64" s="154">
        <f t="shared" si="118"/>
        <v>278.10999999999996</v>
      </c>
      <c r="I64" s="154">
        <f t="shared" si="118"/>
        <v>682.05000000000007</v>
      </c>
      <c r="J64" s="154">
        <f t="shared" si="118"/>
        <v>363.4</v>
      </c>
      <c r="K64" s="154">
        <f t="shared" si="118"/>
        <v>324.84000000000003</v>
      </c>
      <c r="L64" s="154">
        <f t="shared" si="118"/>
        <v>666.59</v>
      </c>
      <c r="M64" s="154">
        <f t="shared" si="118"/>
        <v>423.11999999999995</v>
      </c>
      <c r="N64" s="154">
        <f t="shared" si="118"/>
        <v>618.80999999999983</v>
      </c>
      <c r="O64" s="154">
        <f t="shared" ref="O64" si="119">SUM(O51:O53)</f>
        <v>896.84999999999991</v>
      </c>
      <c r="P64" s="154">
        <f t="shared" si="118"/>
        <v>410.33000000000015</v>
      </c>
      <c r="Q64" s="154">
        <f>IF(Q53="","",SUM(Q51:Q53))</f>
        <v>347.36000000000013</v>
      </c>
      <c r="R64" s="61">
        <f t="shared" si="108"/>
        <v>-0.15346184778105429</v>
      </c>
      <c r="T64" s="108" t="s">
        <v>85</v>
      </c>
      <c r="U64" s="19">
        <f>SUM(U51:U53)</f>
        <v>176.74100000000001</v>
      </c>
      <c r="V64" s="154">
        <f t="shared" ref="V64:AI64" si="120">SUM(V51:V53)</f>
        <v>391.447</v>
      </c>
      <c r="W64" s="154">
        <f t="shared" si="120"/>
        <v>211.98399999999998</v>
      </c>
      <c r="X64" s="154">
        <f t="shared" si="120"/>
        <v>232.916</v>
      </c>
      <c r="Y64" s="154">
        <f t="shared" si="120"/>
        <v>266.57599999999996</v>
      </c>
      <c r="Z64" s="154">
        <f t="shared" si="120"/>
        <v>129.57999999999998</v>
      </c>
      <c r="AA64" s="154">
        <f t="shared" si="120"/>
        <v>229.95</v>
      </c>
      <c r="AB64" s="154">
        <f t="shared" si="120"/>
        <v>393.07100000000003</v>
      </c>
      <c r="AC64" s="154">
        <f t="shared" si="120"/>
        <v>307.45100000000002</v>
      </c>
      <c r="AD64" s="154">
        <f t="shared" si="120"/>
        <v>425.43199999999996</v>
      </c>
      <c r="AE64" s="154">
        <f t="shared" si="120"/>
        <v>1032.018</v>
      </c>
      <c r="AF64" s="154">
        <f t="shared" si="120"/>
        <v>380.52600000000007</v>
      </c>
      <c r="AG64" s="154">
        <f t="shared" si="120"/>
        <v>632.375</v>
      </c>
      <c r="AH64" s="154">
        <f t="shared" ref="AH64" si="121">SUM(AH51:AH53)</f>
        <v>902.29300000000012</v>
      </c>
      <c r="AI64" s="154">
        <f t="shared" si="120"/>
        <v>637.80299999999988</v>
      </c>
      <c r="AJ64" s="154">
        <f>IF(Q64="","",SUM(AJ51:AJ53))</f>
        <v>655.61799999999994</v>
      </c>
      <c r="AK64" s="61">
        <f t="shared" si="109"/>
        <v>2.7931822208424949E-2</v>
      </c>
      <c r="AM64" s="124">
        <f t="shared" si="111"/>
        <v>3.4598790204177519</v>
      </c>
      <c r="AN64" s="156">
        <f t="shared" si="111"/>
        <v>3.819777710555333</v>
      </c>
      <c r="AO64" s="156">
        <f t="shared" ref="AO64:AX66" si="122">(W64/D64)*10</f>
        <v>4.7040653293094268</v>
      </c>
      <c r="AP64" s="156">
        <f t="shared" si="122"/>
        <v>1.4754218821263874</v>
      </c>
      <c r="AQ64" s="156">
        <f t="shared" si="122"/>
        <v>4.2776039410131732</v>
      </c>
      <c r="AR64" s="156">
        <f t="shared" si="122"/>
        <v>5.0494895175746235</v>
      </c>
      <c r="AS64" s="156">
        <f t="shared" si="122"/>
        <v>8.2683110999244906</v>
      </c>
      <c r="AT64" s="156">
        <f t="shared" si="122"/>
        <v>5.7630818854922659</v>
      </c>
      <c r="AU64" s="156">
        <f t="shared" si="122"/>
        <v>8.4604017611447464</v>
      </c>
      <c r="AV64" s="156">
        <f t="shared" si="122"/>
        <v>13.096662972540326</v>
      </c>
      <c r="AW64" s="156">
        <f t="shared" si="122"/>
        <v>15.482050435800117</v>
      </c>
      <c r="AX64" s="156">
        <f t="shared" si="122"/>
        <v>8.9933352240499183</v>
      </c>
      <c r="AY64" s="156">
        <f t="shared" ref="AY64:AY66" si="123">(AG64/N64)*10</f>
        <v>10.219211066401645</v>
      </c>
      <c r="AZ64" s="156">
        <f t="shared" ref="AZ64:AZ66" si="124">(AH64/O64)*10</f>
        <v>10.060690193454873</v>
      </c>
      <c r="BA64" s="156">
        <f t="shared" ref="BA64:BA66" si="125">(AI64/P64)*10</f>
        <v>15.543659980990901</v>
      </c>
      <c r="BB64" s="156">
        <f>IF(AJ64="","",(AJ64/Q64)*10)</f>
        <v>18.874309074159367</v>
      </c>
      <c r="BC64" s="61">
        <f t="shared" si="107"/>
        <v>0.21427701694721057</v>
      </c>
    </row>
    <row r="65" spans="1:55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P65" si="126">SUM(E54:E56)</f>
        <v>639.50999999999988</v>
      </c>
      <c r="F65" s="154">
        <f t="shared" si="126"/>
        <v>1211.1999999999998</v>
      </c>
      <c r="G65" s="154">
        <f t="shared" si="126"/>
        <v>771.18000000000006</v>
      </c>
      <c r="H65" s="154">
        <f t="shared" si="126"/>
        <v>1169.0899999999999</v>
      </c>
      <c r="I65" s="154">
        <f t="shared" si="126"/>
        <v>131.77999999999997</v>
      </c>
      <c r="J65" s="154">
        <f t="shared" si="126"/>
        <v>690.83</v>
      </c>
      <c r="K65" s="154">
        <f t="shared" si="126"/>
        <v>894.35999999999967</v>
      </c>
      <c r="L65" s="154">
        <f t="shared" si="126"/>
        <v>193.45999999999995</v>
      </c>
      <c r="M65" s="154">
        <f t="shared" si="126"/>
        <v>586.74</v>
      </c>
      <c r="N65" s="154">
        <f t="shared" si="126"/>
        <v>720.69999999999982</v>
      </c>
      <c r="O65" s="154">
        <f t="shared" ref="O65" si="127">SUM(O54:O56)</f>
        <v>450.32000000000016</v>
      </c>
      <c r="P65" s="154">
        <f t="shared" si="126"/>
        <v>290.40000000000003</v>
      </c>
      <c r="Q65" s="154">
        <f>IF(Q56="","",SUM(Q54:Q56))</f>
        <v>836.29000000000008</v>
      </c>
      <c r="R65" s="52">
        <f t="shared" si="108"/>
        <v>1.8797865013774107</v>
      </c>
      <c r="T65" s="109" t="s">
        <v>86</v>
      </c>
      <c r="U65" s="19">
        <f>SUM(U54:U56)</f>
        <v>172.44200000000001</v>
      </c>
      <c r="V65" s="154">
        <f t="shared" ref="V65:AI65" si="128">SUM(V54:V56)</f>
        <v>186.90999999999997</v>
      </c>
      <c r="W65" s="154">
        <f t="shared" si="128"/>
        <v>317.54300000000001</v>
      </c>
      <c r="X65" s="154">
        <f t="shared" si="128"/>
        <v>273.15200000000004</v>
      </c>
      <c r="Y65" s="154">
        <f t="shared" si="128"/>
        <v>274.7589999999999</v>
      </c>
      <c r="Z65" s="154">
        <f t="shared" si="128"/>
        <v>324.92199999999997</v>
      </c>
      <c r="AA65" s="154">
        <f t="shared" si="128"/>
        <v>316.45400000000001</v>
      </c>
      <c r="AB65" s="154">
        <f t="shared" si="128"/>
        <v>218.61900000000003</v>
      </c>
      <c r="AC65" s="154">
        <f t="shared" si="128"/>
        <v>473.084</v>
      </c>
      <c r="AD65" s="154">
        <f t="shared" si="128"/>
        <v>407.07599999999996</v>
      </c>
      <c r="AE65" s="154">
        <f t="shared" si="128"/>
        <v>151.21100000000001</v>
      </c>
      <c r="AF65" s="154">
        <f t="shared" si="128"/>
        <v>1125.3350000000005</v>
      </c>
      <c r="AG65" s="154">
        <f t="shared" si="128"/>
        <v>764.87600000000009</v>
      </c>
      <c r="AH65" s="154">
        <f t="shared" ref="AH65" si="129">SUM(AH54:AH56)</f>
        <v>659.798</v>
      </c>
      <c r="AI65" s="154">
        <f t="shared" si="128"/>
        <v>464.0329999999999</v>
      </c>
      <c r="AJ65" s="154">
        <f>IF(AJ56="","",SUM(AJ54:AJ56))</f>
        <v>774.52900000000011</v>
      </c>
      <c r="AK65" s="52">
        <f t="shared" si="109"/>
        <v>0.66912482517407224</v>
      </c>
      <c r="AM65" s="125">
        <f t="shared" si="111"/>
        <v>2.6427082694783306</v>
      </c>
      <c r="AN65" s="157">
        <f t="shared" si="111"/>
        <v>3.8715356891337658</v>
      </c>
      <c r="AO65" s="157">
        <f t="shared" si="122"/>
        <v>2.6966413315782778</v>
      </c>
      <c r="AP65" s="157">
        <f t="shared" si="122"/>
        <v>4.2712701912401698</v>
      </c>
      <c r="AQ65" s="157">
        <f t="shared" si="122"/>
        <v>2.2684857992073972</v>
      </c>
      <c r="AR65" s="157">
        <f t="shared" si="122"/>
        <v>4.2133094737934069</v>
      </c>
      <c r="AS65" s="157">
        <f t="shared" si="122"/>
        <v>2.7068403630173901</v>
      </c>
      <c r="AT65" s="157">
        <f t="shared" si="122"/>
        <v>16.589694946122332</v>
      </c>
      <c r="AU65" s="157">
        <f t="shared" si="122"/>
        <v>6.8480523428339826</v>
      </c>
      <c r="AV65" s="157">
        <f t="shared" si="122"/>
        <v>4.5515899637729786</v>
      </c>
      <c r="AW65" s="157">
        <f t="shared" si="122"/>
        <v>7.8161377028843191</v>
      </c>
      <c r="AX65" s="157">
        <f t="shared" si="122"/>
        <v>19.179449159764129</v>
      </c>
      <c r="AY65" s="157">
        <f t="shared" si="123"/>
        <v>10.612959622589154</v>
      </c>
      <c r="AZ65" s="157">
        <f t="shared" si="124"/>
        <v>14.651758749333801</v>
      </c>
      <c r="BA65" s="157">
        <f t="shared" si="125"/>
        <v>15.979097796143245</v>
      </c>
      <c r="BB65" s="157">
        <f>IF(AJ65="","",(AJ65/Q65)*10)</f>
        <v>9.2614882397254554</v>
      </c>
      <c r="BC65" s="52">
        <f t="shared" si="107"/>
        <v>-0.42039980242433767</v>
      </c>
    </row>
    <row r="66" spans="1:55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P66" si="130">SUM(E57:E59)</f>
        <v>632.67000000000007</v>
      </c>
      <c r="F66" s="154">
        <f t="shared" si="130"/>
        <v>431.12000000000012</v>
      </c>
      <c r="G66" s="154">
        <f t="shared" si="130"/>
        <v>1179.42</v>
      </c>
      <c r="H66" s="154">
        <f t="shared" si="130"/>
        <v>572.79999999999995</v>
      </c>
      <c r="I66" s="154">
        <f t="shared" si="130"/>
        <v>330.81000000000006</v>
      </c>
      <c r="J66" s="154">
        <f t="shared" si="130"/>
        <v>431.05</v>
      </c>
      <c r="K66" s="154">
        <f t="shared" si="130"/>
        <v>211.81999999999996</v>
      </c>
      <c r="L66" s="154">
        <f t="shared" si="130"/>
        <v>449.86999999999995</v>
      </c>
      <c r="M66" s="154">
        <f t="shared" si="130"/>
        <v>497.9500000000001</v>
      </c>
      <c r="N66" s="154">
        <f t="shared" si="130"/>
        <v>943.92000000000007</v>
      </c>
      <c r="O66" s="154">
        <f t="shared" ref="O66" si="131">SUM(O57:O59)</f>
        <v>392.37</v>
      </c>
      <c r="P66" s="154">
        <f t="shared" si="130"/>
        <v>729.0499999999995</v>
      </c>
      <c r="Q66" s="154">
        <f>IF(Q59="","",SUM(Q57:Q59))</f>
        <v>355.4500000000001</v>
      </c>
      <c r="R66" s="52">
        <f t="shared" si="108"/>
        <v>-0.51244770591866085</v>
      </c>
      <c r="T66" s="109" t="s">
        <v>87</v>
      </c>
      <c r="U66" s="19">
        <f>SUM(U57:U59)</f>
        <v>376.84800000000001</v>
      </c>
      <c r="V66" s="154">
        <f t="shared" ref="V66:AI66" si="132">SUM(V57:V59)</f>
        <v>361.52099999999996</v>
      </c>
      <c r="W66" s="154">
        <f t="shared" si="132"/>
        <v>353.411</v>
      </c>
      <c r="X66" s="154">
        <f t="shared" si="132"/>
        <v>296.82099999999997</v>
      </c>
      <c r="Y66" s="154">
        <f t="shared" si="132"/>
        <v>289.45600000000002</v>
      </c>
      <c r="Z66" s="154">
        <f t="shared" si="132"/>
        <v>340.12899999999996</v>
      </c>
      <c r="AA66" s="154">
        <f t="shared" si="132"/>
        <v>363.57</v>
      </c>
      <c r="AB66" s="154">
        <f t="shared" si="132"/>
        <v>267.97200000000004</v>
      </c>
      <c r="AC66" s="154">
        <f t="shared" si="132"/>
        <v>304.03699999999998</v>
      </c>
      <c r="AD66" s="154">
        <f t="shared" si="132"/>
        <v>218.93900000000002</v>
      </c>
      <c r="AE66" s="154">
        <f t="shared" si="132"/>
        <v>237.03700000000001</v>
      </c>
      <c r="AF66" s="154">
        <f t="shared" si="132"/>
        <v>470.44100000000003</v>
      </c>
      <c r="AG66" s="154">
        <f t="shared" si="132"/>
        <v>626.85100000000011</v>
      </c>
      <c r="AH66" s="154">
        <f t="shared" ref="AH66" si="133">SUM(AH57:AH59)</f>
        <v>549.6110000000001</v>
      </c>
      <c r="AI66" s="154">
        <f t="shared" si="132"/>
        <v>563.27299999999991</v>
      </c>
      <c r="AJ66" s="154">
        <f>IF(AJ59="","",SUM(AJ57:AJ59))</f>
        <v>593.827</v>
      </c>
      <c r="AK66" s="52">
        <f t="shared" si="109"/>
        <v>5.4243679352640892E-2</v>
      </c>
      <c r="AM66" s="125">
        <f t="shared" si="111"/>
        <v>3.3897744036268125</v>
      </c>
      <c r="AN66" s="157">
        <f t="shared" si="111"/>
        <v>7.8327591810204735</v>
      </c>
      <c r="AO66" s="157">
        <f t="shared" si="122"/>
        <v>3.0820099590996692</v>
      </c>
      <c r="AP66" s="157">
        <f t="shared" si="122"/>
        <v>4.691561161426967</v>
      </c>
      <c r="AQ66" s="157">
        <f t="shared" si="122"/>
        <v>6.7140471330488012</v>
      </c>
      <c r="AR66" s="157">
        <f t="shared" si="122"/>
        <v>2.883866646317681</v>
      </c>
      <c r="AS66" s="157">
        <f t="shared" si="122"/>
        <v>6.3472416201117321</v>
      </c>
      <c r="AT66" s="157">
        <f t="shared" si="122"/>
        <v>8.1004806384329378</v>
      </c>
      <c r="AU66" s="157">
        <f t="shared" si="122"/>
        <v>7.0534044774388116</v>
      </c>
      <c r="AV66" s="157">
        <f t="shared" si="122"/>
        <v>10.33608724388632</v>
      </c>
      <c r="AW66" s="157">
        <f t="shared" si="122"/>
        <v>5.2690110476359839</v>
      </c>
      <c r="AX66" s="157">
        <f t="shared" si="122"/>
        <v>9.4475549753991359</v>
      </c>
      <c r="AY66" s="157">
        <f t="shared" si="123"/>
        <v>6.6409335536909921</v>
      </c>
      <c r="AZ66" s="157">
        <f t="shared" si="124"/>
        <v>14.007467441445575</v>
      </c>
      <c r="BA66" s="157">
        <f t="shared" si="125"/>
        <v>7.7261230368287537</v>
      </c>
      <c r="BB66" s="157">
        <f>IF(AJ66="","",(AJ66/Q66)*10)</f>
        <v>16.706344070896041</v>
      </c>
      <c r="BC66" s="52">
        <f t="shared" si="107"/>
        <v>1.1623191853482686</v>
      </c>
    </row>
    <row r="67" spans="1:55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Q67" si="134">IF(E62="","",SUM(E60:E62))</f>
        <v>385.83</v>
      </c>
      <c r="F67" s="155">
        <f t="shared" si="134"/>
        <v>322.33000000000004</v>
      </c>
      <c r="G67" s="155">
        <f t="shared" si="134"/>
        <v>812.32999999999993</v>
      </c>
      <c r="H67" s="155">
        <f t="shared" si="134"/>
        <v>269.86</v>
      </c>
      <c r="I67" s="155">
        <f t="shared" si="134"/>
        <v>299.23</v>
      </c>
      <c r="J67" s="155">
        <f t="shared" si="134"/>
        <v>522.41</v>
      </c>
      <c r="K67" s="155">
        <f t="shared" si="134"/>
        <v>441.44000000000005</v>
      </c>
      <c r="L67" s="155">
        <f t="shared" si="134"/>
        <v>589.30999999999995</v>
      </c>
      <c r="M67" s="155">
        <f t="shared" si="134"/>
        <v>520.89999999999975</v>
      </c>
      <c r="N67" s="155">
        <f t="shared" si="134"/>
        <v>277.97000000000008</v>
      </c>
      <c r="O67" s="155">
        <f t="shared" ref="O67" si="135">IF(O62="","",SUM(O60:O62))</f>
        <v>583.4699999999998</v>
      </c>
      <c r="P67" s="155">
        <f t="shared" si="134"/>
        <v>587.23000000000013</v>
      </c>
      <c r="Q67" s="155" t="str">
        <f t="shared" si="134"/>
        <v/>
      </c>
      <c r="R67" s="55" t="str">
        <f t="shared" si="108"/>
        <v/>
      </c>
      <c r="T67" s="110" t="s">
        <v>88</v>
      </c>
      <c r="U67" s="21">
        <f>SUM(U60:U62)</f>
        <v>173.405</v>
      </c>
      <c r="V67" s="155">
        <f t="shared" ref="V67:AI67" si="136">SUM(V60:V62)</f>
        <v>230.471</v>
      </c>
      <c r="W67" s="155">
        <f t="shared" si="136"/>
        <v>139.79900000000001</v>
      </c>
      <c r="X67" s="155">
        <f t="shared" si="136"/>
        <v>227.17700000000002</v>
      </c>
      <c r="Y67" s="155">
        <f t="shared" si="136"/>
        <v>179.22899999999998</v>
      </c>
      <c r="Z67" s="155">
        <f t="shared" si="136"/>
        <v>388.57100000000008</v>
      </c>
      <c r="AA67" s="155">
        <f t="shared" si="136"/>
        <v>211.57600000000002</v>
      </c>
      <c r="AB67" s="155">
        <f t="shared" si="136"/>
        <v>147.53800000000001</v>
      </c>
      <c r="AC67" s="155">
        <f t="shared" si="136"/>
        <v>238.09199999999998</v>
      </c>
      <c r="AD67" s="155">
        <f t="shared" si="136"/>
        <v>412.428</v>
      </c>
      <c r="AE67" s="155">
        <f t="shared" si="136"/>
        <v>487.82399999999996</v>
      </c>
      <c r="AF67" s="155">
        <f t="shared" si="136"/>
        <v>426.8599999999999</v>
      </c>
      <c r="AG67" s="155">
        <f t="shared" si="136"/>
        <v>741.05799999999999</v>
      </c>
      <c r="AH67" s="155">
        <f t="shared" ref="AH67" si="137">SUM(AH60:AH62)</f>
        <v>584.07000000000005</v>
      </c>
      <c r="AI67" s="155">
        <f t="shared" si="136"/>
        <v>1669.2959999999996</v>
      </c>
      <c r="AJ67" s="155" t="str">
        <f>IF(AJ62="","",SUM(AJ60:AJ62))</f>
        <v/>
      </c>
      <c r="AK67" s="55" t="str">
        <f t="shared" si="109"/>
        <v/>
      </c>
      <c r="AM67" s="126">
        <f t="shared" si="111"/>
        <v>3.7013596875066703</v>
      </c>
      <c r="AN67" s="158">
        <f t="shared" si="111"/>
        <v>3.8103827395221956</v>
      </c>
      <c r="AO67" s="158">
        <f t="shared" ref="AO67:AX67" si="138">IF(W62="","",(W67/D67)*10)</f>
        <v>4.3919135434010883</v>
      </c>
      <c r="AP67" s="158">
        <f t="shared" si="138"/>
        <v>5.8880076717725425</v>
      </c>
      <c r="AQ67" s="158">
        <f t="shared" si="138"/>
        <v>5.5604194459094707</v>
      </c>
      <c r="AR67" s="158">
        <f t="shared" si="138"/>
        <v>4.7834131449041664</v>
      </c>
      <c r="AS67" s="158">
        <f t="shared" si="138"/>
        <v>7.840213444008004</v>
      </c>
      <c r="AT67" s="158">
        <f t="shared" si="138"/>
        <v>4.9305885105103098</v>
      </c>
      <c r="AU67" s="158">
        <f t="shared" si="138"/>
        <v>4.5575697249286957</v>
      </c>
      <c r="AV67" s="158">
        <f t="shared" si="138"/>
        <v>9.3427872417542588</v>
      </c>
      <c r="AW67" s="158">
        <f t="shared" si="138"/>
        <v>8.2778843053740818</v>
      </c>
      <c r="AX67" s="158">
        <f t="shared" si="138"/>
        <v>8.1946630831253628</v>
      </c>
      <c r="AY67" s="158">
        <f t="shared" ref="AY67" si="139">IF(AG62="","",(AG67/N67)*10)</f>
        <v>26.659639529445617</v>
      </c>
      <c r="AZ67" s="158">
        <f t="shared" ref="AZ67" si="140">IF(AH62="","",(AH67/O67)*10)</f>
        <v>10.010283305054248</v>
      </c>
      <c r="BA67" s="158">
        <f t="shared" ref="BA67" si="141">IF(AI62="","",(AI67/P67)*10)</f>
        <v>28.42661308175671</v>
      </c>
      <c r="BB67" s="158" t="str">
        <f>IF(AJ62="","",(AJ67/Q67)*10)</f>
        <v/>
      </c>
      <c r="BC67" s="55" t="str">
        <f t="shared" si="107"/>
        <v/>
      </c>
    </row>
    <row r="69" spans="1:55" x14ac:dyDescent="0.25"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</row>
    <row r="70" spans="1:55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</row>
  </sheetData>
  <mergeCells count="24"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  <mergeCell ref="AM48:BB48"/>
    <mergeCell ref="BC48:BC49"/>
    <mergeCell ref="A48:A49"/>
    <mergeCell ref="B48:Q48"/>
    <mergeCell ref="R48:R49"/>
    <mergeCell ref="T48:T49"/>
    <mergeCell ref="U48:AJ48"/>
    <mergeCell ref="AK48:AK49"/>
  </mergeCells>
  <pageMargins left="0.70866141732283472" right="0.70866141732283472" top="0.74803149606299213" bottom="0.74803149606299213" header="0.31496062992125984" footer="0.31496062992125984"/>
  <pageSetup paperSize="9" scale="26" fitToHeight="2" orientation="landscape" horizontalDpi="4294967292" r:id="rId1"/>
  <ignoredErrors>
    <ignoredError sqref="B20:P23 U20:AI23 B42:P45 U42:AI45 B64:P67 U64:AI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="106" zoomScaleNormal="106" workbookViewId="0">
      <selection activeCell="M14" sqref="M14"/>
    </sheetView>
  </sheetViews>
  <sheetFormatPr defaultRowHeight="15" x14ac:dyDescent="0.25"/>
  <cols>
    <col min="1" max="1" width="3.140625" customWidth="1"/>
    <col min="2" max="2" width="28.7109375" customWidth="1"/>
    <col min="3" max="3" width="11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2" spans="1:20" x14ac:dyDescent="0.25">
      <c r="J2" s="272"/>
    </row>
    <row r="3" spans="1:20" ht="8.25" customHeight="1" thickBot="1" x14ac:dyDescent="0.3">
      <c r="Q3" s="10"/>
    </row>
    <row r="4" spans="1:20" x14ac:dyDescent="0.25">
      <c r="A4" s="350" t="s">
        <v>3</v>
      </c>
      <c r="B4" s="333"/>
      <c r="C4" s="369" t="s">
        <v>1</v>
      </c>
      <c r="D4" s="367"/>
      <c r="E4" s="362" t="s">
        <v>104</v>
      </c>
      <c r="F4" s="362"/>
      <c r="G4" s="130" t="s">
        <v>0</v>
      </c>
      <c r="I4" s="363">
        <v>1000</v>
      </c>
      <c r="J4" s="362"/>
      <c r="K4" s="372" t="s">
        <v>104</v>
      </c>
      <c r="L4" s="373"/>
      <c r="M4" s="130" t="s">
        <v>0</v>
      </c>
      <c r="O4" s="361" t="s">
        <v>22</v>
      </c>
      <c r="P4" s="362"/>
      <c r="Q4" s="130" t="s">
        <v>0</v>
      </c>
    </row>
    <row r="5" spans="1:20" x14ac:dyDescent="0.25">
      <c r="A5" s="368"/>
      <c r="B5" s="334"/>
      <c r="C5" s="370" t="s">
        <v>157</v>
      </c>
      <c r="D5" s="360"/>
      <c r="E5" s="364" t="str">
        <f>C5</f>
        <v>jan-set</v>
      </c>
      <c r="F5" s="364"/>
      <c r="G5" s="131" t="s">
        <v>150</v>
      </c>
      <c r="I5" s="359" t="str">
        <f>C5</f>
        <v>jan-set</v>
      </c>
      <c r="J5" s="364"/>
      <c r="K5" s="365" t="str">
        <f>C5</f>
        <v>jan-set</v>
      </c>
      <c r="L5" s="366"/>
      <c r="M5" s="131" t="str">
        <f>G5</f>
        <v>2025 /2024</v>
      </c>
      <c r="O5" s="359" t="str">
        <f>C5</f>
        <v>jan-set</v>
      </c>
      <c r="P5" s="360"/>
      <c r="Q5" s="131" t="str">
        <f>G5</f>
        <v>2025 /2024</v>
      </c>
    </row>
    <row r="6" spans="1:20" ht="19.5" customHeight="1" x14ac:dyDescent="0.25">
      <c r="A6" s="368"/>
      <c r="B6" s="334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114</v>
      </c>
      <c r="B7" s="15"/>
      <c r="C7" s="78">
        <f>C8+C9</f>
        <v>1165192.5200000005</v>
      </c>
      <c r="D7" s="210">
        <f>D8+D9</f>
        <v>1193070.6299999999</v>
      </c>
      <c r="E7" s="216">
        <f t="shared" ref="E7" si="0">C7/$C$20</f>
        <v>0.46276018180110345</v>
      </c>
      <c r="F7" s="217">
        <f t="shared" ref="F7" si="1">D7/$D$20</f>
        <v>0.46000741975417175</v>
      </c>
      <c r="G7" s="53">
        <f>(D7-C7)/C7</f>
        <v>2.3925754346585913E-2</v>
      </c>
      <c r="I7" s="224">
        <f>I8+I9</f>
        <v>349221.24900000019</v>
      </c>
      <c r="J7" s="225">
        <f>J8+J9</f>
        <v>348491.68900000025</v>
      </c>
      <c r="K7" s="229">
        <f t="shared" ref="K7" si="2">I7/$I$20</f>
        <v>0.50165951713193169</v>
      </c>
      <c r="L7" s="230">
        <f t="shared" ref="L7" si="3">J7/$J$20</f>
        <v>0.50062481693807626</v>
      </c>
      <c r="M7" s="53">
        <f>(J7-I7)/I7</f>
        <v>-2.0891054083594413E-3</v>
      </c>
      <c r="O7" s="63">
        <f t="shared" ref="O7" si="4">(I7/C7)*10</f>
        <v>2.9971120051474416</v>
      </c>
      <c r="P7" s="237">
        <f t="shared" ref="P7" si="5">(J7/D7)*10</f>
        <v>2.9209644444939546</v>
      </c>
      <c r="Q7" s="53">
        <f>(P7-O7)/O7</f>
        <v>-2.5406978625658966E-2</v>
      </c>
    </row>
    <row r="8" spans="1:20" ht="20.100000000000001" customHeight="1" x14ac:dyDescent="0.25">
      <c r="A8" s="8" t="s">
        <v>4</v>
      </c>
      <c r="C8" s="19">
        <v>590460.24999999919</v>
      </c>
      <c r="D8" s="140">
        <v>617340.8400000002</v>
      </c>
      <c r="E8" s="214">
        <f t="shared" ref="E8:E19" si="6">C8/$C$20</f>
        <v>0.23450330133970007</v>
      </c>
      <c r="F8" s="215">
        <f t="shared" ref="F8:F19" si="7">D8/$D$20</f>
        <v>0.23802561204383443</v>
      </c>
      <c r="G8" s="52">
        <f>(D8-C8)/C8</f>
        <v>4.5524808824981958E-2</v>
      </c>
      <c r="I8" s="19">
        <v>202031.89300000013</v>
      </c>
      <c r="J8" s="140">
        <v>204633.87</v>
      </c>
      <c r="K8" s="227">
        <f t="shared" ref="K8:K19" si="8">I8/$I$20</f>
        <v>0.29022066147993791</v>
      </c>
      <c r="L8" s="228">
        <f t="shared" ref="L8:L19" si="9">J8/$J$20</f>
        <v>0.29396624637461594</v>
      </c>
      <c r="M8" s="52">
        <f>(J8-I8)/I8</f>
        <v>1.2879040835398529E-2</v>
      </c>
      <c r="O8" s="27">
        <f t="shared" ref="O8:O20" si="10">(I8/C8)*10</f>
        <v>3.4216002347321499</v>
      </c>
      <c r="P8" s="143">
        <f t="shared" ref="P8:P20" si="11">(J8/D8)*10</f>
        <v>3.3147632027714207</v>
      </c>
      <c r="Q8" s="52">
        <f>(P8-O8)/O8</f>
        <v>-3.122428823690231E-2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574732.27000000142</v>
      </c>
      <c r="D9" s="140">
        <v>575729.78999999969</v>
      </c>
      <c r="E9" s="214">
        <f t="shared" si="6"/>
        <v>0.22825688046140341</v>
      </c>
      <c r="F9" s="215">
        <f t="shared" si="7"/>
        <v>0.22198180771033735</v>
      </c>
      <c r="G9" s="52">
        <f>(D9-C9)/C9</f>
        <v>1.7356255287323086E-3</v>
      </c>
      <c r="I9" s="19">
        <v>147189.35600000003</v>
      </c>
      <c r="J9" s="140">
        <v>143857.81900000025</v>
      </c>
      <c r="K9" s="227">
        <f t="shared" si="8"/>
        <v>0.21143885565199375</v>
      </c>
      <c r="L9" s="228">
        <f t="shared" si="9"/>
        <v>0.20665857056346038</v>
      </c>
      <c r="M9" s="52">
        <f>(J9-I9)/I9</f>
        <v>-2.263436087049513E-2</v>
      </c>
      <c r="O9" s="27">
        <f t="shared" si="10"/>
        <v>2.5610073365116537</v>
      </c>
      <c r="P9" s="143">
        <f t="shared" si="11"/>
        <v>2.4987037582335341</v>
      </c>
      <c r="Q9" s="52">
        <f t="shared" ref="Q9:Q20" si="12">(P9-O9)/O9</f>
        <v>-2.4327762513551902E-2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918953.10000000056</v>
      </c>
      <c r="D10" s="210">
        <f>D11+D12</f>
        <v>951190.61000000034</v>
      </c>
      <c r="E10" s="216">
        <f t="shared" si="6"/>
        <v>0.36496535664568774</v>
      </c>
      <c r="F10" s="217">
        <f t="shared" si="7"/>
        <v>0.36674671825631722</v>
      </c>
      <c r="G10" s="53">
        <f>(D10-C10)/C10</f>
        <v>3.5080691277933292E-2</v>
      </c>
      <c r="I10" s="224">
        <f>I11+I12</f>
        <v>117974.81000000014</v>
      </c>
      <c r="J10" s="225">
        <f>J11+J12</f>
        <v>119479.3679999999</v>
      </c>
      <c r="K10" s="229">
        <f t="shared" si="8"/>
        <v>0.16947189321326614</v>
      </c>
      <c r="L10" s="230">
        <f t="shared" si="9"/>
        <v>0.17163777105994904</v>
      </c>
      <c r="M10" s="53">
        <f>(J10-I10)/I10</f>
        <v>1.2753214012379045E-2</v>
      </c>
      <c r="O10" s="63">
        <f t="shared" si="10"/>
        <v>1.2837957671615676</v>
      </c>
      <c r="P10" s="237">
        <f t="shared" si="11"/>
        <v>1.2561033166633118</v>
      </c>
      <c r="Q10" s="53">
        <f t="shared" si="12"/>
        <v>-2.1570760090199554E-2</v>
      </c>
      <c r="T10" s="2"/>
    </row>
    <row r="11" spans="1:20" ht="20.100000000000001" customHeight="1" x14ac:dyDescent="0.25">
      <c r="A11" s="8"/>
      <c r="B11" t="s">
        <v>6</v>
      </c>
      <c r="C11" s="19">
        <v>900175.08000000054</v>
      </c>
      <c r="D11" s="140">
        <v>935357.24000000034</v>
      </c>
      <c r="E11" s="214">
        <f t="shared" si="6"/>
        <v>0.35750760198290915</v>
      </c>
      <c r="F11" s="215">
        <f t="shared" si="7"/>
        <v>0.36064190979270339</v>
      </c>
      <c r="G11" s="52">
        <f t="shared" ref="G11:G19" si="13">(D11-C11)/C11</f>
        <v>3.9083685809209227E-2</v>
      </c>
      <c r="I11" s="19">
        <v>113589.03200000015</v>
      </c>
      <c r="J11" s="140">
        <v>115743.0789999999</v>
      </c>
      <c r="K11" s="227">
        <f t="shared" si="8"/>
        <v>0.16317168301692772</v>
      </c>
      <c r="L11" s="228">
        <f t="shared" si="9"/>
        <v>0.16627041494875996</v>
      </c>
      <c r="M11" s="52">
        <f t="shared" ref="M11:M19" si="14">(J11-I11)/I11</f>
        <v>1.8963512251779214E-2</v>
      </c>
      <c r="O11" s="27">
        <f t="shared" si="10"/>
        <v>1.2618548827190381</v>
      </c>
      <c r="P11" s="143">
        <f t="shared" si="11"/>
        <v>1.2374211055446565</v>
      </c>
      <c r="Q11" s="52">
        <f t="shared" si="12"/>
        <v>-1.9363381248509254E-2</v>
      </c>
    </row>
    <row r="12" spans="1:20" ht="20.100000000000001" customHeight="1" x14ac:dyDescent="0.25">
      <c r="A12" s="8"/>
      <c r="B12" t="s">
        <v>39</v>
      </c>
      <c r="C12" s="19">
        <v>18778.02000000003</v>
      </c>
      <c r="D12" s="140">
        <v>15833.370000000024</v>
      </c>
      <c r="E12" s="218">
        <f t="shared" si="6"/>
        <v>7.4577546627786163E-3</v>
      </c>
      <c r="F12" s="219">
        <f t="shared" si="7"/>
        <v>6.1048084636138623E-3</v>
      </c>
      <c r="G12" s="52">
        <f t="shared" si="13"/>
        <v>-0.15681365766997801</v>
      </c>
      <c r="I12" s="19">
        <v>4385.7779999999975</v>
      </c>
      <c r="J12" s="140">
        <v>3736.2890000000039</v>
      </c>
      <c r="K12" s="231">
        <f t="shared" si="8"/>
        <v>6.3002101963384443E-3</v>
      </c>
      <c r="L12" s="232">
        <f t="shared" si="9"/>
        <v>5.3673561111890642E-3</v>
      </c>
      <c r="M12" s="52">
        <f t="shared" si="14"/>
        <v>-0.14808980299504307</v>
      </c>
      <c r="O12" s="27">
        <f t="shared" si="10"/>
        <v>2.3355912923726732</v>
      </c>
      <c r="P12" s="143">
        <f t="shared" si="11"/>
        <v>2.3597560089860834</v>
      </c>
      <c r="Q12" s="52">
        <f t="shared" si="12"/>
        <v>1.0346295044139279E-2</v>
      </c>
    </row>
    <row r="13" spans="1:20" ht="20.100000000000001" customHeight="1" x14ac:dyDescent="0.25">
      <c r="A13" s="23" t="s">
        <v>128</v>
      </c>
      <c r="B13" s="15"/>
      <c r="C13" s="78">
        <f>SUM(C14:C16)</f>
        <v>387874.33</v>
      </c>
      <c r="D13" s="210">
        <f>SUM(D14:D16)</f>
        <v>379684.04999999976</v>
      </c>
      <c r="E13" s="216">
        <f t="shared" si="6"/>
        <v>0.15404561253687168</v>
      </c>
      <c r="F13" s="217">
        <f t="shared" si="7"/>
        <v>0.14639324426443542</v>
      </c>
      <c r="G13" s="53">
        <f t="shared" si="13"/>
        <v>-2.1115808308325691E-2</v>
      </c>
      <c r="I13" s="224">
        <f>SUM(I14:I16)</f>
        <v>213468.63099999988</v>
      </c>
      <c r="J13" s="225">
        <f>SUM(J14:J16)</f>
        <v>210724.44899999994</v>
      </c>
      <c r="K13" s="229">
        <f t="shared" si="8"/>
        <v>0.3066496401834769</v>
      </c>
      <c r="L13" s="230">
        <f t="shared" si="9"/>
        <v>0.30271565157756714</v>
      </c>
      <c r="M13" s="53">
        <f t="shared" si="14"/>
        <v>-1.2855200256565771E-2</v>
      </c>
      <c r="O13" s="63">
        <f t="shared" si="10"/>
        <v>5.5035513951129449</v>
      </c>
      <c r="P13" s="237">
        <f t="shared" si="11"/>
        <v>5.549994765384537</v>
      </c>
      <c r="Q13" s="53">
        <f t="shared" si="12"/>
        <v>8.4388001378224511E-3</v>
      </c>
    </row>
    <row r="14" spans="1:20" ht="20.100000000000001" customHeight="1" x14ac:dyDescent="0.25">
      <c r="A14" s="8"/>
      <c r="B14" s="3" t="s">
        <v>7</v>
      </c>
      <c r="C14" s="31">
        <v>360439.22</v>
      </c>
      <c r="D14" s="141">
        <v>360227.45999999979</v>
      </c>
      <c r="E14" s="214">
        <f t="shared" si="6"/>
        <v>0.14314966506603374</v>
      </c>
      <c r="F14" s="215">
        <f t="shared" si="7"/>
        <v>0.13889144551249161</v>
      </c>
      <c r="G14" s="52">
        <f t="shared" si="13"/>
        <v>-5.8750543295533694E-4</v>
      </c>
      <c r="I14" s="31">
        <v>199785.09699999989</v>
      </c>
      <c r="J14" s="141">
        <v>198797.15699999992</v>
      </c>
      <c r="K14" s="227">
        <f t="shared" si="8"/>
        <v>0.28699311848339454</v>
      </c>
      <c r="L14" s="228">
        <f t="shared" si="9"/>
        <v>0.28558153170457645</v>
      </c>
      <c r="M14" s="52">
        <f t="shared" si="14"/>
        <v>-4.9450134911713343E-3</v>
      </c>
      <c r="O14" s="27">
        <f t="shared" si="10"/>
        <v>5.5428234752033898</v>
      </c>
      <c r="P14" s="143">
        <f t="shared" si="11"/>
        <v>5.5186563789445708</v>
      </c>
      <c r="Q14" s="52">
        <f t="shared" si="12"/>
        <v>-4.3600696228075662E-3</v>
      </c>
      <c r="S14" s="119"/>
    </row>
    <row r="15" spans="1:20" ht="20.100000000000001" customHeight="1" x14ac:dyDescent="0.25">
      <c r="A15" s="8"/>
      <c r="B15" s="3" t="s">
        <v>8</v>
      </c>
      <c r="C15" s="31">
        <v>16854.850000000017</v>
      </c>
      <c r="D15" s="141">
        <v>14709.990000000016</v>
      </c>
      <c r="E15" s="214">
        <f t="shared" si="6"/>
        <v>6.6939611406279303E-3</v>
      </c>
      <c r="F15" s="215">
        <f t="shared" si="7"/>
        <v>5.671671378340507E-3</v>
      </c>
      <c r="G15" s="52">
        <f t="shared" si="13"/>
        <v>-0.12725476643221378</v>
      </c>
      <c r="I15" s="31">
        <v>10887.019999999993</v>
      </c>
      <c r="J15" s="141">
        <v>10151.755000000001</v>
      </c>
      <c r="K15" s="227">
        <f t="shared" si="8"/>
        <v>1.5639303770446328E-2</v>
      </c>
      <c r="L15" s="228">
        <f t="shared" si="9"/>
        <v>1.4583476877335797E-2</v>
      </c>
      <c r="M15" s="52">
        <f t="shared" si="14"/>
        <v>-6.7535928105210849E-2</v>
      </c>
      <c r="O15" s="27">
        <f t="shared" si="10"/>
        <v>6.4592802665108167</v>
      </c>
      <c r="P15" s="143">
        <f t="shared" si="11"/>
        <v>6.9012657384539278</v>
      </c>
      <c r="Q15" s="52">
        <f t="shared" si="12"/>
        <v>6.8426427358270286E-2</v>
      </c>
    </row>
    <row r="16" spans="1:20" ht="20.100000000000001" customHeight="1" x14ac:dyDescent="0.25">
      <c r="A16" s="32"/>
      <c r="B16" s="33" t="s">
        <v>9</v>
      </c>
      <c r="C16" s="211">
        <v>10580.260000000017</v>
      </c>
      <c r="D16" s="212">
        <v>4746.5999999999995</v>
      </c>
      <c r="E16" s="218">
        <f t="shared" si="6"/>
        <v>4.2019863302100056E-3</v>
      </c>
      <c r="F16" s="219">
        <f t="shared" si="7"/>
        <v>1.8301273736033145E-3</v>
      </c>
      <c r="G16" s="52">
        <f t="shared" si="13"/>
        <v>-0.55137208348377142</v>
      </c>
      <c r="I16" s="211">
        <v>2796.5140000000001</v>
      </c>
      <c r="J16" s="212">
        <v>1775.5370000000003</v>
      </c>
      <c r="K16" s="231">
        <f t="shared" si="8"/>
        <v>4.0172179296360236E-3</v>
      </c>
      <c r="L16" s="232">
        <f t="shared" si="9"/>
        <v>2.5506429956548568E-3</v>
      </c>
      <c r="M16" s="52">
        <f t="shared" si="14"/>
        <v>-0.36508917888485443</v>
      </c>
      <c r="O16" s="27">
        <f t="shared" si="10"/>
        <v>2.6431429851440287</v>
      </c>
      <c r="P16" s="143">
        <f t="shared" si="11"/>
        <v>3.7406501495807536</v>
      </c>
      <c r="Q16" s="52">
        <f t="shared" si="12"/>
        <v>0.41522807150628671</v>
      </c>
    </row>
    <row r="17" spans="1:17" ht="20.100000000000001" customHeight="1" x14ac:dyDescent="0.25">
      <c r="A17" s="8" t="s">
        <v>129</v>
      </c>
      <c r="B17" s="3"/>
      <c r="C17" s="19">
        <v>2187.1099999999997</v>
      </c>
      <c r="D17" s="140">
        <v>2050.7499999999991</v>
      </c>
      <c r="E17" s="214">
        <f t="shared" si="6"/>
        <v>8.6861819299956613E-4</v>
      </c>
      <c r="F17" s="215">
        <f t="shared" si="7"/>
        <v>7.906993872281203E-4</v>
      </c>
      <c r="G17" s="54">
        <f t="shared" si="13"/>
        <v>-6.234711560003868E-2</v>
      </c>
      <c r="I17" s="31">
        <v>1313.2459999999996</v>
      </c>
      <c r="J17" s="141">
        <v>1424.9239999999998</v>
      </c>
      <c r="K17" s="227">
        <f t="shared" si="8"/>
        <v>1.8864898860591391E-3</v>
      </c>
      <c r="L17" s="228">
        <f t="shared" si="9"/>
        <v>2.0469708149931541E-3</v>
      </c>
      <c r="M17" s="54">
        <f t="shared" si="14"/>
        <v>8.5039665074175097E-2</v>
      </c>
      <c r="O17" s="238">
        <f t="shared" si="10"/>
        <v>6.0044807988624251</v>
      </c>
      <c r="P17" s="239">
        <f t="shared" si="11"/>
        <v>6.9483067170547379</v>
      </c>
      <c r="Q17" s="54">
        <f t="shared" si="12"/>
        <v>0.15718693252730939</v>
      </c>
    </row>
    <row r="18" spans="1:17" ht="20.100000000000001" customHeight="1" x14ac:dyDescent="0.25">
      <c r="A18" s="8" t="s">
        <v>10</v>
      </c>
      <c r="C18" s="19">
        <v>15862.680000000004</v>
      </c>
      <c r="D18" s="140">
        <v>19795.040000000023</v>
      </c>
      <c r="E18" s="214">
        <f t="shared" si="6"/>
        <v>6.2999174425293477E-3</v>
      </c>
      <c r="F18" s="215">
        <f t="shared" si="7"/>
        <v>7.6322935502407194E-3</v>
      </c>
      <c r="G18" s="52">
        <f t="shared" si="13"/>
        <v>0.2479001026308302</v>
      </c>
      <c r="I18" s="19">
        <v>8559.2069999999967</v>
      </c>
      <c r="J18" s="140">
        <v>8881.5720000000001</v>
      </c>
      <c r="K18" s="227">
        <f t="shared" si="8"/>
        <v>1.2295379112661743E-2</v>
      </c>
      <c r="L18" s="228">
        <f t="shared" si="9"/>
        <v>1.275879883787513E-2</v>
      </c>
      <c r="M18" s="52">
        <f t="shared" si="14"/>
        <v>3.7662951719709965E-2</v>
      </c>
      <c r="O18" s="27">
        <f t="shared" si="10"/>
        <v>5.3958139482105141</v>
      </c>
      <c r="P18" s="143">
        <f t="shared" si="11"/>
        <v>4.4867663818815169</v>
      </c>
      <c r="Q18" s="52">
        <f t="shared" si="12"/>
        <v>-0.16847274110154906</v>
      </c>
    </row>
    <row r="19" spans="1:17" ht="20.100000000000001" customHeight="1" thickBot="1" x14ac:dyDescent="0.3">
      <c r="A19" s="8" t="s">
        <v>11</v>
      </c>
      <c r="B19" s="10"/>
      <c r="C19" s="21">
        <v>27848.97000000003</v>
      </c>
      <c r="D19" s="142">
        <v>47798.890000000007</v>
      </c>
      <c r="E19" s="220">
        <f t="shared" si="6"/>
        <v>1.1060313380808078E-2</v>
      </c>
      <c r="F19" s="221">
        <f t="shared" si="7"/>
        <v>1.8429624787606656E-2</v>
      </c>
      <c r="G19" s="55">
        <f t="shared" si="13"/>
        <v>0.71636114369759296</v>
      </c>
      <c r="I19" s="21">
        <v>5594.8690000000006</v>
      </c>
      <c r="J19" s="142">
        <v>7111.4889999999968</v>
      </c>
      <c r="K19" s="233">
        <f t="shared" si="8"/>
        <v>8.0370804726043812E-3</v>
      </c>
      <c r="L19" s="234">
        <f t="shared" si="9"/>
        <v>1.0215990771539287E-2</v>
      </c>
      <c r="M19" s="55">
        <f t="shared" si="14"/>
        <v>0.27107337097615619</v>
      </c>
      <c r="O19" s="240">
        <f t="shared" si="10"/>
        <v>2.0090039236639612</v>
      </c>
      <c r="P19" s="241">
        <f t="shared" si="11"/>
        <v>1.4877937542064255</v>
      </c>
      <c r="Q19" s="55">
        <f t="shared" si="12"/>
        <v>-0.25943710876729809</v>
      </c>
    </row>
    <row r="20" spans="1:17" ht="26.25" customHeight="1" thickBot="1" x14ac:dyDescent="0.3">
      <c r="A20" s="12" t="s">
        <v>12</v>
      </c>
      <c r="B20" s="48"/>
      <c r="C20" s="163">
        <f>C7+C10+C13+C17+C18+C19</f>
        <v>2517918.7100000014</v>
      </c>
      <c r="D20" s="308">
        <f>D7+D10+D13+D17+D18+D19</f>
        <v>2593589.9700000002</v>
      </c>
      <c r="E20" s="222">
        <f>E8+E9+E10+E13+E17+E18+E19</f>
        <v>0.99999999999999978</v>
      </c>
      <c r="F20" s="223">
        <f>F8+F9+F10+F13+F17+F18+F19</f>
        <v>1</v>
      </c>
      <c r="G20" s="55">
        <f>(D20-C20)/C20</f>
        <v>3.0053098894522613E-2</v>
      </c>
      <c r="H20" s="1"/>
      <c r="I20" s="213">
        <f>I8+I9+I10+I13+I17+I18+I19</f>
        <v>696132.01200000022</v>
      </c>
      <c r="J20" s="226">
        <f>J8+J9+J10+J13+J17+J18+J19</f>
        <v>696113.49100000004</v>
      </c>
      <c r="K20" s="235">
        <f>K8+K9+K10+K13+K17+K18+K19</f>
        <v>1</v>
      </c>
      <c r="L20" s="236">
        <f>L8+L9+L10+L13+L17+L18+L19</f>
        <v>1</v>
      </c>
      <c r="M20" s="55">
        <f>(J20-I20)/I20</f>
        <v>-2.6605585838483942E-5</v>
      </c>
      <c r="N20" s="1"/>
      <c r="O20" s="24">
        <f t="shared" si="10"/>
        <v>2.7647120188403536</v>
      </c>
      <c r="P20" s="242">
        <f t="shared" si="11"/>
        <v>2.6839766464704518</v>
      </c>
      <c r="Q20" s="55">
        <f t="shared" si="12"/>
        <v>-2.9202091147187872E-2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50" t="s">
        <v>2</v>
      </c>
      <c r="B24" s="333"/>
      <c r="C24" s="369" t="s">
        <v>1</v>
      </c>
      <c r="D24" s="367"/>
      <c r="E24" s="362" t="s">
        <v>105</v>
      </c>
      <c r="F24" s="362"/>
      <c r="G24" s="130" t="s">
        <v>0</v>
      </c>
      <c r="I24" s="363">
        <v>1000</v>
      </c>
      <c r="J24" s="367"/>
      <c r="K24" s="362" t="s">
        <v>105</v>
      </c>
      <c r="L24" s="362"/>
      <c r="M24" s="130" t="s">
        <v>0</v>
      </c>
      <c r="O24" s="361" t="s">
        <v>22</v>
      </c>
      <c r="P24" s="362"/>
      <c r="Q24" s="130" t="s">
        <v>0</v>
      </c>
    </row>
    <row r="25" spans="1:17" ht="15" customHeight="1" x14ac:dyDescent="0.25">
      <c r="A25" s="368"/>
      <c r="B25" s="334"/>
      <c r="C25" s="370" t="str">
        <f>C5</f>
        <v>jan-set</v>
      </c>
      <c r="D25" s="360"/>
      <c r="E25" s="364" t="str">
        <f>C5</f>
        <v>jan-set</v>
      </c>
      <c r="F25" s="364"/>
      <c r="G25" s="131" t="str">
        <f>G5</f>
        <v>2025 /2024</v>
      </c>
      <c r="I25" s="359" t="str">
        <f>C5</f>
        <v>jan-set</v>
      </c>
      <c r="J25" s="360"/>
      <c r="K25" s="371" t="str">
        <f>C5</f>
        <v>jan-set</v>
      </c>
      <c r="L25" s="366"/>
      <c r="M25" s="131" t="str">
        <f>G5</f>
        <v>2025 /2024</v>
      </c>
      <c r="O25" s="359" t="str">
        <f>C5</f>
        <v>jan-set</v>
      </c>
      <c r="P25" s="360"/>
      <c r="Q25" s="131" t="str">
        <f>G5</f>
        <v>2025 /2024</v>
      </c>
    </row>
    <row r="26" spans="1:17" ht="19.5" customHeight="1" x14ac:dyDescent="0.25">
      <c r="A26" s="368"/>
      <c r="B26" s="334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114</v>
      </c>
      <c r="B27" s="15"/>
      <c r="C27" s="78">
        <f>C28+C29</f>
        <v>433716.62000000034</v>
      </c>
      <c r="D27" s="210">
        <f>D28+D29</f>
        <v>442233.18999999994</v>
      </c>
      <c r="E27" s="216">
        <f>C27/$C$40</f>
        <v>0.3835009923868466</v>
      </c>
      <c r="F27" s="217">
        <f>D27/$D$40</f>
        <v>0.38462369857005169</v>
      </c>
      <c r="G27" s="53">
        <f>(D27-C27)/C27</f>
        <v>1.9636254658628467E-2</v>
      </c>
      <c r="I27" s="78">
        <f>I28+I29</f>
        <v>108510.62499999994</v>
      </c>
      <c r="J27" s="210">
        <f>J28+J29</f>
        <v>111677.46299999999</v>
      </c>
      <c r="K27" s="216">
        <f>I27/$I$40</f>
        <v>0.37082696815066124</v>
      </c>
      <c r="L27" s="217">
        <f>J27/$J$40</f>
        <v>0.37557111403356414</v>
      </c>
      <c r="M27" s="53">
        <f>(J27-I27)/I27</f>
        <v>2.9184589066739305E-2</v>
      </c>
      <c r="O27" s="63">
        <f t="shared" ref="O27" si="15">(I27/C27)*10</f>
        <v>2.5018784154501583</v>
      </c>
      <c r="P27" s="237">
        <f t="shared" ref="P27" si="16">(J27/D27)*10</f>
        <v>2.5253071349077172</v>
      </c>
      <c r="Q27" s="53">
        <f>(P27-O27)/O27</f>
        <v>9.3644516507583285E-3</v>
      </c>
    </row>
    <row r="28" spans="1:17" ht="20.100000000000001" customHeight="1" x14ac:dyDescent="0.25">
      <c r="A28" s="8" t="s">
        <v>4</v>
      </c>
      <c r="C28" s="19">
        <v>223024.4500000003</v>
      </c>
      <c r="D28" s="140">
        <v>222800.72999999995</v>
      </c>
      <c r="E28" s="214">
        <f>C28/$C$40</f>
        <v>0.19720272167926306</v>
      </c>
      <c r="F28" s="215">
        <f>D28/$D$40</f>
        <v>0.19377659288012161</v>
      </c>
      <c r="G28" s="52">
        <f>(D28-C28)/C28</f>
        <v>-1.0031187163575567E-3</v>
      </c>
      <c r="I28" s="19">
        <v>59316.693999999989</v>
      </c>
      <c r="J28" s="140">
        <v>60685.043999999987</v>
      </c>
      <c r="K28" s="214">
        <f>I28/$I$40</f>
        <v>0.20271037787074334</v>
      </c>
      <c r="L28" s="215">
        <f>J28/$J$40</f>
        <v>0.20408369753399441</v>
      </c>
      <c r="M28" s="52">
        <f>(J28-I28)/I28</f>
        <v>2.3068547953801991E-2</v>
      </c>
      <c r="O28" s="27">
        <f t="shared" ref="O28:O40" si="17">(I28/C28)*10</f>
        <v>2.6596498276310019</v>
      </c>
      <c r="P28" s="143">
        <f t="shared" ref="P28:P40" si="18">(J28/D28)*10</f>
        <v>2.7237363180991374</v>
      </c>
      <c r="Q28" s="52">
        <f>(P28-O28)/O28</f>
        <v>2.4095837655898678E-2</v>
      </c>
    </row>
    <row r="29" spans="1:17" ht="20.100000000000001" customHeight="1" x14ac:dyDescent="0.25">
      <c r="A29" s="8" t="s">
        <v>5</v>
      </c>
      <c r="C29" s="19">
        <v>210692.17000000007</v>
      </c>
      <c r="D29" s="140">
        <v>219432.45999999996</v>
      </c>
      <c r="E29" s="214">
        <f>C29/$C$40</f>
        <v>0.18629827070758356</v>
      </c>
      <c r="F29" s="215">
        <f>D29/$D$40</f>
        <v>0.19084710568993005</v>
      </c>
      <c r="G29" s="52">
        <f t="shared" ref="G29:G40" si="19">(D29-C29)/C29</f>
        <v>4.1483696332900687E-2</v>
      </c>
      <c r="I29" s="19">
        <v>49193.930999999953</v>
      </c>
      <c r="J29" s="140">
        <v>50992.419000000002</v>
      </c>
      <c r="K29" s="214">
        <f t="shared" ref="K29:K39" si="20">I29/$I$40</f>
        <v>0.16811659027991793</v>
      </c>
      <c r="L29" s="215">
        <f t="shared" ref="L29:L39" si="21">J29/$J$40</f>
        <v>0.17148741649956969</v>
      </c>
      <c r="M29" s="52">
        <f t="shared" ref="M29:M40" si="22">(J29-I29)/I29</f>
        <v>3.6559143850489403E-2</v>
      </c>
      <c r="O29" s="27">
        <f t="shared" si="17"/>
        <v>2.3348722925963474</v>
      </c>
      <c r="P29" s="143">
        <f t="shared" si="18"/>
        <v>2.3238320802674322</v>
      </c>
      <c r="Q29" s="52">
        <f t="shared" ref="Q29:Q38" si="23">(P29-O29)/O29</f>
        <v>-4.7284009339280423E-3</v>
      </c>
    </row>
    <row r="30" spans="1:17" ht="20.100000000000001" customHeight="1" x14ac:dyDescent="0.25">
      <c r="A30" s="23" t="s">
        <v>38</v>
      </c>
      <c r="B30" s="15"/>
      <c r="C30" s="78">
        <f>C31+C32</f>
        <v>375762.1399999999</v>
      </c>
      <c r="D30" s="210">
        <f>D31+D32</f>
        <v>378761.42999999982</v>
      </c>
      <c r="E30" s="216">
        <f>C30/$C$40</f>
        <v>0.33225647103725248</v>
      </c>
      <c r="F30" s="217">
        <f>D30/$D$40</f>
        <v>0.32942037227527332</v>
      </c>
      <c r="G30" s="53">
        <f>(D30-C30)/C30</f>
        <v>7.9818844974640646E-3</v>
      </c>
      <c r="I30" s="78">
        <f>I31+I32</f>
        <v>46087.762999999955</v>
      </c>
      <c r="J30" s="210">
        <f>J31+J32</f>
        <v>47453.36</v>
      </c>
      <c r="K30" s="216">
        <f t="shared" si="20"/>
        <v>0.1575014927997716</v>
      </c>
      <c r="L30" s="217">
        <f t="shared" si="21"/>
        <v>0.15958556723155298</v>
      </c>
      <c r="M30" s="53">
        <f t="shared" si="22"/>
        <v>2.9630359798544496E-2</v>
      </c>
      <c r="O30" s="63">
        <f t="shared" si="17"/>
        <v>1.2265142784209173</v>
      </c>
      <c r="P30" s="237">
        <f t="shared" si="18"/>
        <v>1.2528561844325072</v>
      </c>
      <c r="Q30" s="53">
        <f t="shared" si="23"/>
        <v>2.1477047984719718E-2</v>
      </c>
    </row>
    <row r="31" spans="1:17" ht="20.100000000000001" customHeight="1" x14ac:dyDescent="0.25">
      <c r="A31" s="8"/>
      <c r="B31" t="s">
        <v>6</v>
      </c>
      <c r="C31" s="31">
        <v>368048.53999999992</v>
      </c>
      <c r="D31" s="141">
        <v>373443.25999999983</v>
      </c>
      <c r="E31" s="214">
        <f t="shared" ref="E31:E38" si="24">C31/$C$40</f>
        <v>0.32543595017532384</v>
      </c>
      <c r="F31" s="215">
        <f t="shared" ref="F31:F38" si="25">D31/$D$40</f>
        <v>0.32479499756057972</v>
      </c>
      <c r="G31" s="52">
        <f>(D31-C31)/C31</f>
        <v>1.4657631843886448E-2</v>
      </c>
      <c r="I31" s="31">
        <v>44428.196999999956</v>
      </c>
      <c r="J31" s="141">
        <v>46305.546999999999</v>
      </c>
      <c r="K31" s="214">
        <f>I31/$I$40</f>
        <v>0.15183004976618922</v>
      </c>
      <c r="L31" s="215">
        <f>J31/$J$40</f>
        <v>0.15572547410683535</v>
      </c>
      <c r="M31" s="52">
        <f>(J31-I31)/I31</f>
        <v>4.2255822355339874E-2</v>
      </c>
      <c r="O31" s="27">
        <f t="shared" si="17"/>
        <v>1.207128739051647</v>
      </c>
      <c r="P31" s="143">
        <f t="shared" si="18"/>
        <v>1.239962049388708</v>
      </c>
      <c r="Q31" s="52">
        <f t="shared" si="23"/>
        <v>2.7199510105985703E-2</v>
      </c>
    </row>
    <row r="32" spans="1:17" ht="20.100000000000001" customHeight="1" x14ac:dyDescent="0.25">
      <c r="A32" s="8"/>
      <c r="B32" t="s">
        <v>39</v>
      </c>
      <c r="C32" s="31">
        <v>7713.5999999999931</v>
      </c>
      <c r="D32" s="141">
        <v>5318.170000000001</v>
      </c>
      <c r="E32" s="218">
        <f t="shared" si="24"/>
        <v>6.820520861928637E-3</v>
      </c>
      <c r="F32" s="219">
        <f t="shared" si="25"/>
        <v>4.6253747146936044E-3</v>
      </c>
      <c r="G32" s="52">
        <f>(D32-C32)/C32</f>
        <v>-0.31054630781995363</v>
      </c>
      <c r="I32" s="31">
        <v>1659.5659999999993</v>
      </c>
      <c r="J32" s="141">
        <v>1147.813000000001</v>
      </c>
      <c r="K32" s="218">
        <f>I32/$I$40</f>
        <v>5.6714430335823834E-3</v>
      </c>
      <c r="L32" s="219">
        <f>J32/$J$40</f>
        <v>3.8600931247176323E-3</v>
      </c>
      <c r="M32" s="52">
        <f>(J32-I32)/I32</f>
        <v>-0.30836556063452647</v>
      </c>
      <c r="O32" s="27">
        <f t="shared" si="17"/>
        <v>2.1514805019705467</v>
      </c>
      <c r="P32" s="143">
        <f t="shared" si="18"/>
        <v>2.1582856508911914</v>
      </c>
      <c r="Q32" s="52">
        <f t="shared" si="23"/>
        <v>3.1630074799245452E-3</v>
      </c>
    </row>
    <row r="33" spans="1:17" ht="20.100000000000001" customHeight="1" x14ac:dyDescent="0.25">
      <c r="A33" s="23" t="s">
        <v>128</v>
      </c>
      <c r="B33" s="15"/>
      <c r="C33" s="78">
        <f>SUM(C34:C36)</f>
        <v>295357.33</v>
      </c>
      <c r="D33" s="210">
        <f>SUM(D34:D36)</f>
        <v>287878.94999999995</v>
      </c>
      <c r="E33" s="216">
        <f t="shared" si="24"/>
        <v>0.26116091461685109</v>
      </c>
      <c r="F33" s="217">
        <f t="shared" si="25"/>
        <v>0.25037710645250977</v>
      </c>
      <c r="G33" s="53">
        <f t="shared" si="19"/>
        <v>-2.5319771139588994E-2</v>
      </c>
      <c r="I33" s="78">
        <f>SUM(I34:I36)</f>
        <v>132537.851</v>
      </c>
      <c r="J33" s="210">
        <f>SUM(J34:J36)</f>
        <v>132219.87899999999</v>
      </c>
      <c r="K33" s="216">
        <f t="shared" si="20"/>
        <v>0.45293822104088066</v>
      </c>
      <c r="L33" s="217">
        <f t="shared" si="21"/>
        <v>0.44465522334988078</v>
      </c>
      <c r="M33" s="53">
        <f t="shared" si="22"/>
        <v>-2.3991033323756614E-3</v>
      </c>
      <c r="O33" s="63">
        <f t="shared" si="17"/>
        <v>4.4873730067914677</v>
      </c>
      <c r="P33" s="237">
        <f t="shared" si="18"/>
        <v>4.5928984734729648</v>
      </c>
      <c r="Q33" s="53">
        <f t="shared" si="23"/>
        <v>2.3516089819542153E-2</v>
      </c>
    </row>
    <row r="34" spans="1:17" ht="20.100000000000001" customHeight="1" x14ac:dyDescent="0.25">
      <c r="A34" s="8"/>
      <c r="B34" s="3" t="s">
        <v>7</v>
      </c>
      <c r="C34" s="31">
        <v>276882.06</v>
      </c>
      <c r="D34" s="141">
        <v>276479.55999999994</v>
      </c>
      <c r="E34" s="214">
        <f t="shared" si="24"/>
        <v>0.24482470785674371</v>
      </c>
      <c r="F34" s="215">
        <f t="shared" si="25"/>
        <v>0.2404627091562723</v>
      </c>
      <c r="G34" s="52">
        <f t="shared" si="19"/>
        <v>-1.4536875375748728E-3</v>
      </c>
      <c r="I34" s="312">
        <v>126207.43100000001</v>
      </c>
      <c r="J34" s="313">
        <v>127061.54899999997</v>
      </c>
      <c r="K34" s="214">
        <f t="shared" si="20"/>
        <v>0.43130448281736289</v>
      </c>
      <c r="L34" s="215">
        <f t="shared" si="21"/>
        <v>0.42730776852228713</v>
      </c>
      <c r="M34" s="52">
        <f t="shared" si="22"/>
        <v>6.7675729807063299E-3</v>
      </c>
      <c r="O34" s="27">
        <f t="shared" si="17"/>
        <v>4.5581657041991095</v>
      </c>
      <c r="P34" s="143">
        <f t="shared" si="18"/>
        <v>4.5956941265386853</v>
      </c>
      <c r="Q34" s="52">
        <f t="shared" si="23"/>
        <v>8.2332290607608962E-3</v>
      </c>
    </row>
    <row r="35" spans="1:17" ht="20.100000000000001" customHeight="1" x14ac:dyDescent="0.25">
      <c r="A35" s="8"/>
      <c r="B35" s="3" t="s">
        <v>8</v>
      </c>
      <c r="C35" s="31">
        <v>9503.2500000000055</v>
      </c>
      <c r="D35" s="141">
        <v>7785.4000000000015</v>
      </c>
      <c r="E35" s="214">
        <f t="shared" si="24"/>
        <v>8.4029655259701581E-3</v>
      </c>
      <c r="F35" s="215">
        <f t="shared" si="25"/>
        <v>6.7711999247439597E-3</v>
      </c>
      <c r="G35" s="52">
        <f t="shared" si="19"/>
        <v>-0.18076447531107812</v>
      </c>
      <c r="I35" s="312">
        <v>4632.3060000000005</v>
      </c>
      <c r="J35" s="313">
        <v>4151.1760000000004</v>
      </c>
      <c r="K35" s="214">
        <f t="shared" si="20"/>
        <v>1.5830560274868181E-2</v>
      </c>
      <c r="L35" s="215">
        <f t="shared" si="21"/>
        <v>1.3960397675486189E-2</v>
      </c>
      <c r="M35" s="52">
        <f t="shared" si="22"/>
        <v>-0.10386403661588851</v>
      </c>
      <c r="O35" s="27">
        <f t="shared" si="17"/>
        <v>4.8744440059979457</v>
      </c>
      <c r="P35" s="143">
        <f t="shared" si="18"/>
        <v>5.3320009248079732</v>
      </c>
      <c r="Q35" s="52">
        <f t="shared" si="23"/>
        <v>9.3868535210786933E-2</v>
      </c>
    </row>
    <row r="36" spans="1:17" ht="20.100000000000001" customHeight="1" x14ac:dyDescent="0.25">
      <c r="A36" s="32"/>
      <c r="B36" s="33" t="s">
        <v>9</v>
      </c>
      <c r="C36" s="211">
        <v>8972.0200000000204</v>
      </c>
      <c r="D36" s="212">
        <v>3613.990000000003</v>
      </c>
      <c r="E36" s="218">
        <f t="shared" si="24"/>
        <v>7.9332412341372588E-3</v>
      </c>
      <c r="F36" s="219">
        <f t="shared" si="25"/>
        <v>3.143197371493493E-3</v>
      </c>
      <c r="G36" s="52">
        <f t="shared" si="19"/>
        <v>-0.59719327420135093</v>
      </c>
      <c r="I36" s="314">
        <v>1698.1140000000005</v>
      </c>
      <c r="J36" s="315">
        <v>1007.1539999999991</v>
      </c>
      <c r="K36" s="218">
        <f t="shared" si="20"/>
        <v>5.8031779486496602E-3</v>
      </c>
      <c r="L36" s="219">
        <f t="shared" si="21"/>
        <v>3.3870571521074037E-3</v>
      </c>
      <c r="M36" s="52">
        <f t="shared" si="22"/>
        <v>-0.40689847678071156</v>
      </c>
      <c r="O36" s="27">
        <f t="shared" si="17"/>
        <v>1.8926774572504259</v>
      </c>
      <c r="P36" s="143">
        <f t="shared" si="18"/>
        <v>2.786820107415898</v>
      </c>
      <c r="Q36" s="52">
        <f t="shared" si="23"/>
        <v>0.47242209534446067</v>
      </c>
    </row>
    <row r="37" spans="1:17" ht="20.100000000000001" customHeight="1" x14ac:dyDescent="0.25">
      <c r="A37" s="8" t="s">
        <v>129</v>
      </c>
      <c r="B37" s="3"/>
      <c r="C37" s="19">
        <v>1484.0800000000002</v>
      </c>
      <c r="D37" s="140">
        <v>1270.0399999999997</v>
      </c>
      <c r="E37" s="214">
        <f t="shared" si="24"/>
        <v>1.3122535004111001E-3</v>
      </c>
      <c r="F37" s="215">
        <f t="shared" si="25"/>
        <v>1.1045925389089597E-3</v>
      </c>
      <c r="G37" s="54">
        <f>(D37-C37)/C37</f>
        <v>-0.14422403104953938</v>
      </c>
      <c r="I37" s="312">
        <v>353.52699999999993</v>
      </c>
      <c r="J37" s="313">
        <v>310.97800000000001</v>
      </c>
      <c r="K37" s="214">
        <f>I37/$I$40</f>
        <v>1.2081521562464401E-3</v>
      </c>
      <c r="L37" s="215">
        <f>J37/$J$40</f>
        <v>1.0458184736872982E-3</v>
      </c>
      <c r="M37" s="54">
        <f>(J37-I37)/I37</f>
        <v>-0.12035572954823798</v>
      </c>
      <c r="O37" s="238">
        <f t="shared" si="17"/>
        <v>2.3821289957414686</v>
      </c>
      <c r="P37" s="239">
        <f t="shared" si="18"/>
        <v>2.4485685490220783</v>
      </c>
      <c r="Q37" s="54">
        <f t="shared" si="23"/>
        <v>2.7890829337699031E-2</v>
      </c>
    </row>
    <row r="38" spans="1:17" ht="20.100000000000001" customHeight="1" x14ac:dyDescent="0.25">
      <c r="A38" s="8" t="s">
        <v>10</v>
      </c>
      <c r="C38" s="19">
        <v>6807.25</v>
      </c>
      <c r="D38" s="140">
        <v>7908.3299999999963</v>
      </c>
      <c r="E38" s="214">
        <f t="shared" si="24"/>
        <v>6.0191078922116467E-3</v>
      </c>
      <c r="F38" s="215">
        <f t="shared" si="25"/>
        <v>6.8781158965307322E-3</v>
      </c>
      <c r="G38" s="52">
        <f t="shared" si="19"/>
        <v>0.16175107422233592</v>
      </c>
      <c r="I38" s="312">
        <v>1790.4440000000006</v>
      </c>
      <c r="J38" s="313">
        <v>1525.9839999999992</v>
      </c>
      <c r="K38" s="214">
        <f t="shared" si="20"/>
        <v>6.1187088376234416E-3</v>
      </c>
      <c r="L38" s="215">
        <f t="shared" si="21"/>
        <v>5.1318815406595879E-3</v>
      </c>
      <c r="M38" s="52">
        <f t="shared" si="22"/>
        <v>-0.14770637897638872</v>
      </c>
      <c r="O38" s="27">
        <f t="shared" si="17"/>
        <v>2.6302016232693095</v>
      </c>
      <c r="P38" s="143">
        <f t="shared" si="18"/>
        <v>1.9295906974038766</v>
      </c>
      <c r="Q38" s="52">
        <f t="shared" si="23"/>
        <v>-0.26637156622030439</v>
      </c>
    </row>
    <row r="39" spans="1:17" ht="20.100000000000001" customHeight="1" thickBot="1" x14ac:dyDescent="0.3">
      <c r="A39" s="8" t="s">
        <v>11</v>
      </c>
      <c r="B39" s="10"/>
      <c r="C39" s="21">
        <v>17812.599999999999</v>
      </c>
      <c r="D39" s="142">
        <v>31729.499999999996</v>
      </c>
      <c r="E39" s="220">
        <f>C39/$C$40</f>
        <v>1.5750260566426848E-2</v>
      </c>
      <c r="F39" s="221">
        <f>D39/$D$40</f>
        <v>2.7596114266725334E-2</v>
      </c>
      <c r="G39" s="55">
        <f t="shared" si="19"/>
        <v>0.78129526290378715</v>
      </c>
      <c r="I39" s="316">
        <v>3337.7339999999999</v>
      </c>
      <c r="J39" s="317">
        <v>4166.0429999999997</v>
      </c>
      <c r="K39" s="220">
        <f t="shared" si="20"/>
        <v>1.1406457014816566E-2</v>
      </c>
      <c r="L39" s="221">
        <f t="shared" si="21"/>
        <v>1.4010395370655328E-2</v>
      </c>
      <c r="M39" s="55">
        <f t="shared" si="22"/>
        <v>0.2481650724713233</v>
      </c>
      <c r="O39" s="240">
        <f t="shared" si="17"/>
        <v>1.873805059340018</v>
      </c>
      <c r="P39" s="241">
        <f t="shared" si="18"/>
        <v>1.3129872831276888</v>
      </c>
      <c r="Q39" s="55">
        <f>(P39-O39)/O39</f>
        <v>-0.29929355426644944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1130940.0200000005</v>
      </c>
      <c r="D40" s="226">
        <f>D28+D29+D30+D33+D37+D38+D39</f>
        <v>1149781.44</v>
      </c>
      <c r="E40" s="222">
        <f>C40/$C$40</f>
        <v>1</v>
      </c>
      <c r="F40" s="223">
        <f>D40/$D$40</f>
        <v>1</v>
      </c>
      <c r="G40" s="55">
        <f t="shared" si="19"/>
        <v>1.6659963982881647E-2</v>
      </c>
      <c r="H40" s="1"/>
      <c r="I40" s="213">
        <f>I28+I29+I30+I33+I37+I38+I39</f>
        <v>292617.9439999999</v>
      </c>
      <c r="J40" s="226">
        <f>J28+J29+J30+J33+J37+J38+J39</f>
        <v>297353.70699999994</v>
      </c>
      <c r="K40" s="222">
        <f>K28+K29+K30+K33+K37+K38+K39</f>
        <v>1</v>
      </c>
      <c r="L40" s="223">
        <f>L28+L29+L30+L33+L37+L38+L39</f>
        <v>1.0000000000000002</v>
      </c>
      <c r="M40" s="55">
        <f t="shared" si="22"/>
        <v>1.6184116856483816E-2</v>
      </c>
      <c r="N40" s="1"/>
      <c r="O40" s="24">
        <f t="shared" si="17"/>
        <v>2.5873869420590472</v>
      </c>
      <c r="P40" s="242">
        <f t="shared" si="18"/>
        <v>2.5861759170508085</v>
      </c>
      <c r="Q40" s="55">
        <f>(P40-O40)/O40</f>
        <v>-4.6804943959210382E-4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50" t="s">
        <v>15</v>
      </c>
      <c r="B44" s="333"/>
      <c r="C44" s="369" t="s">
        <v>1</v>
      </c>
      <c r="D44" s="367"/>
      <c r="E44" s="362" t="s">
        <v>105</v>
      </c>
      <c r="F44" s="362"/>
      <c r="G44" s="130" t="s">
        <v>0</v>
      </c>
      <c r="I44" s="363">
        <v>1000</v>
      </c>
      <c r="J44" s="367"/>
      <c r="K44" s="362" t="s">
        <v>105</v>
      </c>
      <c r="L44" s="362"/>
      <c r="M44" s="130" t="s">
        <v>0</v>
      </c>
      <c r="O44" s="361" t="s">
        <v>22</v>
      </c>
      <c r="P44" s="362"/>
      <c r="Q44" s="130" t="s">
        <v>0</v>
      </c>
    </row>
    <row r="45" spans="1:17" ht="15" customHeight="1" x14ac:dyDescent="0.25">
      <c r="A45" s="368"/>
      <c r="B45" s="334"/>
      <c r="C45" s="370" t="str">
        <f>C5</f>
        <v>jan-set</v>
      </c>
      <c r="D45" s="360"/>
      <c r="E45" s="364" t="str">
        <f>C25</f>
        <v>jan-set</v>
      </c>
      <c r="F45" s="364"/>
      <c r="G45" s="131" t="str">
        <f>G25</f>
        <v>2025 /2024</v>
      </c>
      <c r="I45" s="359" t="str">
        <f>C5</f>
        <v>jan-set</v>
      </c>
      <c r="J45" s="360"/>
      <c r="K45" s="371" t="str">
        <f>C25</f>
        <v>jan-set</v>
      </c>
      <c r="L45" s="366"/>
      <c r="M45" s="131" t="str">
        <f>G45</f>
        <v>2025 /2024</v>
      </c>
      <c r="O45" s="359" t="str">
        <f>C5</f>
        <v>jan-set</v>
      </c>
      <c r="P45" s="360"/>
      <c r="Q45" s="131" t="str">
        <f>Q25</f>
        <v>2025 /2024</v>
      </c>
    </row>
    <row r="46" spans="1:17" ht="15.75" customHeight="1" x14ac:dyDescent="0.25">
      <c r="A46" s="368"/>
      <c r="B46" s="334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5.75" customHeight="1" x14ac:dyDescent="0.25">
      <c r="A47" s="23" t="s">
        <v>114</v>
      </c>
      <c r="B47" s="15"/>
      <c r="C47" s="78">
        <f>C48+C49</f>
        <v>731475.9</v>
      </c>
      <c r="D47" s="210">
        <f>D48+D49</f>
        <v>750837.44000000006</v>
      </c>
      <c r="E47" s="216">
        <f>C47/$C$60</f>
        <v>0.52738798748234494</v>
      </c>
      <c r="F47" s="217">
        <f>D47/$D$60</f>
        <v>0.52003948196649008</v>
      </c>
      <c r="G47" s="53">
        <f>(D47-C47)/C47</f>
        <v>2.6469142729104316E-2</v>
      </c>
      <c r="H47"/>
      <c r="I47" s="78">
        <f>I48+I49</f>
        <v>240710.62399999998</v>
      </c>
      <c r="J47" s="210">
        <f>J48+J49</f>
        <v>236814.22600000002</v>
      </c>
      <c r="K47" s="216">
        <f>I47/$I$60</f>
        <v>0.59653589078832325</v>
      </c>
      <c r="L47" s="217">
        <f>J47/$J$60</f>
        <v>0.59387690409622662</v>
      </c>
      <c r="M47" s="53">
        <f>(J47-I47)/I47</f>
        <v>-1.6187062852697179E-2</v>
      </c>
      <c r="N47"/>
      <c r="O47" s="63">
        <f t="shared" ref="O47" si="26">(I47/C47)*10</f>
        <v>3.290752627666885</v>
      </c>
      <c r="P47" s="237">
        <f t="shared" ref="P47" si="27">(J47/D47)*10</f>
        <v>3.1540012975378535</v>
      </c>
      <c r="Q47" s="53">
        <f>(P47-O47)/O47</f>
        <v>-4.1556247339681385E-2</v>
      </c>
    </row>
    <row r="48" spans="1:17" ht="20.100000000000001" customHeight="1" x14ac:dyDescent="0.25">
      <c r="A48" s="8" t="s">
        <v>4</v>
      </c>
      <c r="C48" s="19">
        <v>367435.80000000005</v>
      </c>
      <c r="D48" s="140">
        <v>394540.11000000039</v>
      </c>
      <c r="E48" s="214">
        <f>C48/$C$60</f>
        <v>0.26491812934775488</v>
      </c>
      <c r="F48" s="215">
        <f>D48/$D$60</f>
        <v>0.27326345689341519</v>
      </c>
      <c r="G48" s="52">
        <f>(D48-C48)/C48</f>
        <v>7.3766110977755414E-2</v>
      </c>
      <c r="I48" s="19">
        <v>142715.19899999988</v>
      </c>
      <c r="J48" s="140">
        <v>143948.82600000006</v>
      </c>
      <c r="K48" s="214">
        <f>I48/$I$60</f>
        <v>0.35368085109736475</v>
      </c>
      <c r="L48" s="215">
        <f>J48/$J$60</f>
        <v>0.36099133306783027</v>
      </c>
      <c r="M48" s="52">
        <f>(J48-I48)/I48</f>
        <v>8.643977716768508E-3</v>
      </c>
      <c r="O48" s="27">
        <f t="shared" ref="O48:O60" si="28">(I48/C48)*10</f>
        <v>3.8840853014322461</v>
      </c>
      <c r="P48" s="143">
        <f t="shared" ref="P48:P60" si="29">(J48/D48)*10</f>
        <v>3.6485219715683637</v>
      </c>
      <c r="Q48" s="52">
        <f>(P48-O48)/O48</f>
        <v>-6.0648341007603274E-2</v>
      </c>
    </row>
    <row r="49" spans="1:17" ht="20.100000000000001" customHeight="1" x14ac:dyDescent="0.25">
      <c r="A49" s="8" t="s">
        <v>5</v>
      </c>
      <c r="C49" s="19">
        <v>364040.1</v>
      </c>
      <c r="D49" s="140">
        <v>356297.32999999967</v>
      </c>
      <c r="E49" s="214">
        <f>C49/$C$60</f>
        <v>0.26246985813459006</v>
      </c>
      <c r="F49" s="215">
        <f>D49/$D$60</f>
        <v>0.24677602507307492</v>
      </c>
      <c r="G49" s="52">
        <f>(D49-C49)/C49</f>
        <v>-2.126900305763104E-2</v>
      </c>
      <c r="I49" s="19">
        <v>97995.425000000105</v>
      </c>
      <c r="J49" s="140">
        <v>92865.39999999998</v>
      </c>
      <c r="K49" s="214">
        <f>I49/$I$60</f>
        <v>0.24285503969095851</v>
      </c>
      <c r="L49" s="215">
        <f>J49/$J$60</f>
        <v>0.23288557102839635</v>
      </c>
      <c r="M49" s="52">
        <f>(J49-I49)/I49</f>
        <v>-5.2349637750947246E-2</v>
      </c>
      <c r="O49" s="27">
        <f t="shared" si="28"/>
        <v>2.691885454377144</v>
      </c>
      <c r="P49" s="143">
        <f t="shared" si="29"/>
        <v>2.6064017936929269</v>
      </c>
      <c r="Q49" s="52">
        <f>(P49-O49)/O49</f>
        <v>-3.1756054309523558E-2</v>
      </c>
    </row>
    <row r="50" spans="1:17" ht="20.100000000000001" customHeight="1" x14ac:dyDescent="0.25">
      <c r="A50" s="23" t="s">
        <v>38</v>
      </c>
      <c r="B50" s="15"/>
      <c r="C50" s="78">
        <f>C51+C52</f>
        <v>543190.96000000124</v>
      </c>
      <c r="D50" s="210">
        <f>D51+D52</f>
        <v>572429.18000000122</v>
      </c>
      <c r="E50" s="216">
        <f>C50/$C$60</f>
        <v>0.3916361252817811</v>
      </c>
      <c r="F50" s="217">
        <f>D50/$D$60</f>
        <v>0.39647167065843614</v>
      </c>
      <c r="G50" s="53">
        <f>(D50-C50)/C50</f>
        <v>5.3826779444193819E-2</v>
      </c>
      <c r="I50" s="78">
        <f>I51+I52</f>
        <v>71887.04700000002</v>
      </c>
      <c r="J50" s="210">
        <f>J51+J52</f>
        <v>72026.007999999973</v>
      </c>
      <c r="K50" s="216">
        <f>I50/$I$60</f>
        <v>0.17815251734915977</v>
      </c>
      <c r="L50" s="217">
        <f>J50/$J$60</f>
        <v>0.18062505520867664</v>
      </c>
      <c r="M50" s="53">
        <f>(J50-I50)/I50</f>
        <v>1.9330464360283431E-3</v>
      </c>
      <c r="O50" s="63">
        <f t="shared" si="28"/>
        <v>1.323421269750142</v>
      </c>
      <c r="P50" s="237">
        <f t="shared" si="29"/>
        <v>1.2582518592081526</v>
      </c>
      <c r="Q50" s="53">
        <f>(P50-O50)/O50</f>
        <v>-4.9243133710774586E-2</v>
      </c>
    </row>
    <row r="51" spans="1:17" ht="20.100000000000001" customHeight="1" x14ac:dyDescent="0.25">
      <c r="A51" s="8"/>
      <c r="B51" t="s">
        <v>6</v>
      </c>
      <c r="C51" s="31">
        <v>532126.5400000012</v>
      </c>
      <c r="D51" s="141">
        <v>561913.98000000115</v>
      </c>
      <c r="E51" s="214">
        <f t="shared" ref="E51:E57" si="30">C51/$C$60</f>
        <v>0.38365877128220377</v>
      </c>
      <c r="F51" s="215">
        <f t="shared" ref="F51:F57" si="31">D51/$D$60</f>
        <v>0.3891887105002772</v>
      </c>
      <c r="G51" s="52">
        <f t="shared" ref="G51:G59" si="32">(D51-C51)/C51</f>
        <v>5.5978113777222754E-2</v>
      </c>
      <c r="I51" s="31">
        <v>69160.835000000021</v>
      </c>
      <c r="J51" s="141">
        <v>69437.531999999977</v>
      </c>
      <c r="K51" s="214">
        <f t="shared" ref="K51:K58" si="33">I51/$I$60</f>
        <v>0.17139634150252236</v>
      </c>
      <c r="L51" s="215">
        <f t="shared" ref="L51:L58" si="34">J51/$J$60</f>
        <v>0.17413373862194684</v>
      </c>
      <c r="M51" s="52">
        <f t="shared" ref="M51:M58" si="35">(J51-I51)/I51</f>
        <v>4.0007758726446317E-3</v>
      </c>
      <c r="O51" s="27">
        <f t="shared" si="28"/>
        <v>1.299706551001945</v>
      </c>
      <c r="P51" s="143">
        <f t="shared" si="29"/>
        <v>1.2357324158405854</v>
      </c>
      <c r="Q51" s="52">
        <f t="shared" ref="Q51:Q58" si="36">(P51-O51)/O51</f>
        <v>-4.922198407943848E-2</v>
      </c>
    </row>
    <row r="52" spans="1:17" ht="20.100000000000001" customHeight="1" x14ac:dyDescent="0.25">
      <c r="A52" s="8"/>
      <c r="B52" t="s">
        <v>39</v>
      </c>
      <c r="C52" s="31">
        <v>11064.420000000011</v>
      </c>
      <c r="D52" s="141">
        <v>10515.200000000026</v>
      </c>
      <c r="E52" s="218">
        <f t="shared" si="30"/>
        <v>7.9773539995773111E-3</v>
      </c>
      <c r="F52" s="219">
        <f t="shared" si="31"/>
        <v>7.2829601581589345E-3</v>
      </c>
      <c r="G52" s="52">
        <f t="shared" si="32"/>
        <v>-4.9638390444323721E-2</v>
      </c>
      <c r="I52" s="31">
        <v>2726.2119999999995</v>
      </c>
      <c r="J52" s="141">
        <v>2588.4760000000006</v>
      </c>
      <c r="K52" s="218">
        <f t="shared" si="33"/>
        <v>6.756175846637397E-3</v>
      </c>
      <c r="L52" s="219">
        <f t="shared" si="34"/>
        <v>6.4913165867298206E-3</v>
      </c>
      <c r="M52" s="52">
        <f t="shared" si="35"/>
        <v>-5.0522850020467587E-2</v>
      </c>
      <c r="O52" s="27">
        <f t="shared" si="28"/>
        <v>2.4639447887914567</v>
      </c>
      <c r="P52" s="143">
        <f t="shared" si="29"/>
        <v>2.4616517041996291</v>
      </c>
      <c r="Q52" s="52">
        <f t="shared" si="36"/>
        <v>-9.3065583379097589E-4</v>
      </c>
    </row>
    <row r="53" spans="1:17" ht="20.100000000000001" customHeight="1" x14ac:dyDescent="0.25">
      <c r="A53" s="23" t="s">
        <v>128</v>
      </c>
      <c r="B53" s="15"/>
      <c r="C53" s="78">
        <f>SUM(C54:C56)</f>
        <v>92517.000000000146</v>
      </c>
      <c r="D53" s="210">
        <f>SUM(D54:D56)</f>
        <v>91805.099999999977</v>
      </c>
      <c r="E53" s="216">
        <f>C53/$C$60</f>
        <v>6.6703980866497703E-2</v>
      </c>
      <c r="F53" s="217">
        <f>D53/$D$60</f>
        <v>6.3585370284520978E-2</v>
      </c>
      <c r="G53" s="53">
        <f>(D53-C53)/C53</f>
        <v>-7.6948020363843154E-3</v>
      </c>
      <c r="I53" s="78">
        <f>SUM(I54:I56)</f>
        <v>80930.779999999984</v>
      </c>
      <c r="J53" s="210">
        <f>SUM(J54:J56)</f>
        <v>78504.570000000036</v>
      </c>
      <c r="K53" s="216">
        <f t="shared" si="33"/>
        <v>0.20056495279366568</v>
      </c>
      <c r="L53" s="217">
        <f t="shared" si="34"/>
        <v>0.19687183399617861</v>
      </c>
      <c r="M53" s="53">
        <f t="shared" si="35"/>
        <v>-2.9978828821369926E-2</v>
      </c>
      <c r="O53" s="63">
        <f t="shared" si="28"/>
        <v>8.7476658343871776</v>
      </c>
      <c r="P53" s="237">
        <f t="shared" si="29"/>
        <v>8.5512210105974553</v>
      </c>
      <c r="Q53" s="53">
        <f t="shared" si="36"/>
        <v>-2.2456827627947946E-2</v>
      </c>
    </row>
    <row r="54" spans="1:17" ht="20.100000000000001" customHeight="1" x14ac:dyDescent="0.25">
      <c r="A54" s="8"/>
      <c r="B54" s="3" t="s">
        <v>7</v>
      </c>
      <c r="C54" s="31">
        <v>83557.160000000134</v>
      </c>
      <c r="D54" s="141">
        <v>83747.89999999998</v>
      </c>
      <c r="E54" s="214">
        <f>C54/$C$60</f>
        <v>6.0244011391407927E-2</v>
      </c>
      <c r="F54" s="215">
        <f>D54/$D$60</f>
        <v>5.8004851931439914E-2</v>
      </c>
      <c r="G54" s="52">
        <f>(D54-C54)/C54</f>
        <v>2.282748719557305E-3</v>
      </c>
      <c r="I54" s="31">
        <v>73577.665999999983</v>
      </c>
      <c r="J54" s="141">
        <v>71735.608000000037</v>
      </c>
      <c r="K54" s="214">
        <f t="shared" si="33"/>
        <v>0.18234225727168452</v>
      </c>
      <c r="L54" s="215">
        <f t="shared" si="34"/>
        <v>0.17989679721563909</v>
      </c>
      <c r="M54" s="52">
        <f t="shared" si="35"/>
        <v>-2.5035559024119448E-2</v>
      </c>
      <c r="O54" s="27">
        <f t="shared" si="28"/>
        <v>8.805668598597638</v>
      </c>
      <c r="P54" s="143">
        <f t="shared" si="29"/>
        <v>8.565660512084488</v>
      </c>
      <c r="Q54" s="52">
        <f t="shared" si="36"/>
        <v>-2.7256088941545322E-2</v>
      </c>
    </row>
    <row r="55" spans="1:17" ht="20.100000000000001" customHeight="1" x14ac:dyDescent="0.25">
      <c r="A55" s="8"/>
      <c r="B55" s="3" t="s">
        <v>8</v>
      </c>
      <c r="C55" s="31">
        <v>7351.6000000000067</v>
      </c>
      <c r="D55" s="141">
        <v>6924.5900000000029</v>
      </c>
      <c r="E55" s="214">
        <f t="shared" si="30"/>
        <v>5.3004419267609643E-3</v>
      </c>
      <c r="F55" s="215">
        <f t="shared" si="31"/>
        <v>4.796058380400342E-3</v>
      </c>
      <c r="G55" s="52">
        <f t="shared" si="32"/>
        <v>-5.8083954513303698E-2</v>
      </c>
      <c r="I55" s="31">
        <v>6254.7140000000009</v>
      </c>
      <c r="J55" s="141">
        <v>6000.5789999999979</v>
      </c>
      <c r="K55" s="214">
        <f t="shared" si="33"/>
        <v>1.5500609510347981E-2</v>
      </c>
      <c r="L55" s="215">
        <f t="shared" si="34"/>
        <v>1.5048104750703742E-2</v>
      </c>
      <c r="M55" s="52">
        <f t="shared" si="35"/>
        <v>-4.0630954508871692E-2</v>
      </c>
      <c r="O55" s="27">
        <f t="shared" si="28"/>
        <v>8.5079628924315731</v>
      </c>
      <c r="P55" s="143">
        <f t="shared" si="29"/>
        <v>8.6656090829926331</v>
      </c>
      <c r="Q55" s="52">
        <f t="shared" si="36"/>
        <v>1.8529252249242564E-2</v>
      </c>
    </row>
    <row r="56" spans="1:17" ht="20.100000000000001" customHeight="1" x14ac:dyDescent="0.25">
      <c r="A56" s="32"/>
      <c r="B56" s="33" t="s">
        <v>9</v>
      </c>
      <c r="C56" s="211">
        <v>1608.24</v>
      </c>
      <c r="D56" s="212">
        <v>1132.6100000000004</v>
      </c>
      <c r="E56" s="218">
        <f t="shared" si="30"/>
        <v>1.1595275483288054E-3</v>
      </c>
      <c r="F56" s="219">
        <f t="shared" si="31"/>
        <v>7.8445997268072627E-4</v>
      </c>
      <c r="G56" s="52">
        <f t="shared" si="32"/>
        <v>-0.29574565985176321</v>
      </c>
      <c r="I56" s="211">
        <v>1098.3999999999996</v>
      </c>
      <c r="J56" s="212">
        <v>768.38299999999981</v>
      </c>
      <c r="K56" s="218">
        <f t="shared" si="33"/>
        <v>2.7220860116331804E-3</v>
      </c>
      <c r="L56" s="219">
        <f t="shared" si="34"/>
        <v>1.9269320298357867E-3</v>
      </c>
      <c r="M56" s="52">
        <f t="shared" si="35"/>
        <v>-0.30045247632920608</v>
      </c>
      <c r="O56" s="27">
        <f t="shared" si="28"/>
        <v>6.8298263940705342</v>
      </c>
      <c r="P56" s="143">
        <f t="shared" si="29"/>
        <v>6.7841799030557706</v>
      </c>
      <c r="Q56" s="52">
        <f t="shared" si="36"/>
        <v>-6.683404288927843E-3</v>
      </c>
    </row>
    <row r="57" spans="1:17" ht="20.100000000000001" customHeight="1" x14ac:dyDescent="0.25">
      <c r="A57" s="8" t="s">
        <v>129</v>
      </c>
      <c r="B57" s="3"/>
      <c r="C57" s="19">
        <v>703.03</v>
      </c>
      <c r="D57" s="140">
        <v>780.70999999999924</v>
      </c>
      <c r="E57" s="214">
        <f t="shared" si="30"/>
        <v>5.0687873221757942E-4</v>
      </c>
      <c r="F57" s="215">
        <f t="shared" si="31"/>
        <v>5.4072959383333103E-4</v>
      </c>
      <c r="G57" s="54">
        <f t="shared" si="32"/>
        <v>0.11049315107463305</v>
      </c>
      <c r="I57" s="19">
        <v>959.71899999999982</v>
      </c>
      <c r="J57" s="140">
        <v>1113.9459999999997</v>
      </c>
      <c r="K57" s="214">
        <f t="shared" si="33"/>
        <v>2.3784028268377497E-3</v>
      </c>
      <c r="L57" s="215">
        <f t="shared" si="34"/>
        <v>2.7935264404697333E-3</v>
      </c>
      <c r="M57" s="54">
        <f t="shared" si="35"/>
        <v>0.16070016327695907</v>
      </c>
      <c r="O57" s="238">
        <f t="shared" si="28"/>
        <v>13.651181315164358</v>
      </c>
      <c r="P57" s="239">
        <f t="shared" si="29"/>
        <v>14.268371098103019</v>
      </c>
      <c r="Q57" s="54">
        <f t="shared" si="36"/>
        <v>4.5211455967774636E-2</v>
      </c>
    </row>
    <row r="58" spans="1:17" ht="20.100000000000001" customHeight="1" x14ac:dyDescent="0.25">
      <c r="A58" s="8" t="s">
        <v>10</v>
      </c>
      <c r="C58" s="19">
        <v>9055.4300000000039</v>
      </c>
      <c r="D58" s="140">
        <v>11886.710000000026</v>
      </c>
      <c r="E58" s="214">
        <f>C58/$C$60</f>
        <v>6.5288890631765894E-3</v>
      </c>
      <c r="F58" s="215">
        <f>D58/$D$60</f>
        <v>8.2328852843112227E-3</v>
      </c>
      <c r="G58" s="52">
        <f t="shared" si="32"/>
        <v>0.31266102217122999</v>
      </c>
      <c r="I58" s="19">
        <v>6768.7629999999981</v>
      </c>
      <c r="J58" s="140">
        <v>7355.5879999999952</v>
      </c>
      <c r="K58" s="214">
        <f t="shared" si="33"/>
        <v>1.6774540311689949E-2</v>
      </c>
      <c r="L58" s="215">
        <f t="shared" si="34"/>
        <v>1.8446163066433988E-2</v>
      </c>
      <c r="M58" s="52">
        <f t="shared" si="35"/>
        <v>8.6696047712114796E-2</v>
      </c>
      <c r="O58" s="27">
        <f t="shared" si="28"/>
        <v>7.4748112458491702</v>
      </c>
      <c r="P58" s="143">
        <f t="shared" si="29"/>
        <v>6.1880772728534463</v>
      </c>
      <c r="Q58" s="52">
        <f t="shared" si="36"/>
        <v>-0.17214267098854955</v>
      </c>
    </row>
    <row r="59" spans="1:17" ht="20.100000000000001" customHeight="1" thickBot="1" x14ac:dyDescent="0.3">
      <c r="A59" s="8" t="s">
        <v>11</v>
      </c>
      <c r="B59" s="10"/>
      <c r="C59" s="21">
        <v>10036.370000000003</v>
      </c>
      <c r="D59" s="142">
        <v>16069.390000000003</v>
      </c>
      <c r="E59" s="220">
        <f>C59/$C$60</f>
        <v>7.2361385739819779E-3</v>
      </c>
      <c r="F59" s="221">
        <f>D59/$D$60</f>
        <v>1.1129862212408451E-2</v>
      </c>
      <c r="G59" s="55">
        <f t="shared" si="32"/>
        <v>0.6011157420461779</v>
      </c>
      <c r="I59" s="21">
        <v>2257.1349999999993</v>
      </c>
      <c r="J59" s="142">
        <v>2945.4459999999999</v>
      </c>
      <c r="K59" s="220">
        <f>I59/$I$60</f>
        <v>5.5936959303237964E-3</v>
      </c>
      <c r="L59" s="221">
        <f>J59/$J$60</f>
        <v>7.3865171920145288E-3</v>
      </c>
      <c r="M59" s="55">
        <f>(J59-I59)/I59</f>
        <v>0.30494897292364026</v>
      </c>
      <c r="O59" s="240">
        <f t="shared" si="28"/>
        <v>2.2489555486694881</v>
      </c>
      <c r="P59" s="241">
        <f t="shared" si="29"/>
        <v>1.8329544556451736</v>
      </c>
      <c r="Q59" s="55">
        <f>(P59-O59)/O59</f>
        <v>-0.18497524029340032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1386978.6900000016</v>
      </c>
      <c r="D60" s="226">
        <f>D48+D49+D50+D53+D57+D58+D59</f>
        <v>1443808.530000001</v>
      </c>
      <c r="E60" s="222">
        <f>E48+E49+E50+E53+E57+E58+E59</f>
        <v>1</v>
      </c>
      <c r="F60" s="223">
        <f>F48+F49+F50+F53+F57+F58+F59</f>
        <v>1.0000000000000002</v>
      </c>
      <c r="G60" s="55">
        <f>(D60-C60)/C60</f>
        <v>4.0973837889318486E-2</v>
      </c>
      <c r="H60" s="1"/>
      <c r="I60" s="213">
        <f>I48+I49+I50+I53+I57+I58+I59</f>
        <v>403514.06799999991</v>
      </c>
      <c r="J60" s="226">
        <f>J48+J49+J50+J53+J57+J58+J59</f>
        <v>398759.78399999999</v>
      </c>
      <c r="K60" s="222">
        <f>K48+K49+K50+K53+K57+K58+K59</f>
        <v>1.0000000000000002</v>
      </c>
      <c r="L60" s="223">
        <f>L48+L49+L50+L53+L57+L58+L59</f>
        <v>1</v>
      </c>
      <c r="M60" s="55">
        <f>(J60-I60)/I60</f>
        <v>-1.1782201358094727E-2</v>
      </c>
      <c r="N60" s="1"/>
      <c r="O60" s="24">
        <f t="shared" si="28"/>
        <v>2.90930257911893</v>
      </c>
      <c r="P60" s="242">
        <f t="shared" si="29"/>
        <v>2.7618605633255244</v>
      </c>
      <c r="Q60" s="55">
        <f>(P60-O60)/O60</f>
        <v>-5.0679505408494752E-2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O45:P45"/>
    <mergeCell ref="O4:P4"/>
    <mergeCell ref="O5:P5"/>
    <mergeCell ref="O24:P24"/>
    <mergeCell ref="O25:P25"/>
    <mergeCell ref="O44:P4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7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7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8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4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9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1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50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8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51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5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2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9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8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6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8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A2DACCF3-D0E6-4C6F-82BE-ADF4684202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23EA9779-3196-47A6-A711-C23BCFC30B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opLeftCell="A42" zoomScaleNormal="100" workbookViewId="0">
      <selection activeCell="M56" sqref="M56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160</v>
      </c>
    </row>
    <row r="3" spans="1:20" ht="8.25" customHeight="1" thickBot="1" x14ac:dyDescent="0.3">
      <c r="Q3" s="10"/>
    </row>
    <row r="4" spans="1:20" x14ac:dyDescent="0.25">
      <c r="A4" s="350" t="s">
        <v>3</v>
      </c>
      <c r="B4" s="333"/>
      <c r="C4" s="369" t="s">
        <v>1</v>
      </c>
      <c r="D4" s="367"/>
      <c r="E4" s="362" t="s">
        <v>104</v>
      </c>
      <c r="F4" s="362"/>
      <c r="G4" s="130" t="s">
        <v>0</v>
      </c>
      <c r="I4" s="363">
        <v>1000</v>
      </c>
      <c r="J4" s="362"/>
      <c r="K4" s="372" t="s">
        <v>104</v>
      </c>
      <c r="L4" s="373"/>
      <c r="M4" s="130" t="s">
        <v>0</v>
      </c>
      <c r="O4" s="361" t="s">
        <v>22</v>
      </c>
      <c r="P4" s="362"/>
      <c r="Q4" s="130" t="s">
        <v>0</v>
      </c>
    </row>
    <row r="5" spans="1:20" x14ac:dyDescent="0.25">
      <c r="A5" s="368"/>
      <c r="B5" s="334"/>
      <c r="C5" s="370" t="s">
        <v>66</v>
      </c>
      <c r="D5" s="360"/>
      <c r="E5" s="364" t="str">
        <f>C5</f>
        <v>set</v>
      </c>
      <c r="F5" s="364"/>
      <c r="G5" s="131" t="s">
        <v>150</v>
      </c>
      <c r="I5" s="359" t="str">
        <f>C5</f>
        <v>set</v>
      </c>
      <c r="J5" s="364"/>
      <c r="K5" s="365" t="str">
        <f>C5</f>
        <v>set</v>
      </c>
      <c r="L5" s="366"/>
      <c r="M5" s="131" t="str">
        <f>G5</f>
        <v>2025 /2024</v>
      </c>
      <c r="O5" s="359" t="str">
        <f>C5</f>
        <v>set</v>
      </c>
      <c r="P5" s="360"/>
      <c r="Q5" s="131" t="str">
        <f>G5</f>
        <v>2025 /2024</v>
      </c>
    </row>
    <row r="6" spans="1:20" ht="19.5" customHeight="1" x14ac:dyDescent="0.25">
      <c r="A6" s="368"/>
      <c r="B6" s="334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114</v>
      </c>
      <c r="B7" s="15"/>
      <c r="C7" s="78">
        <f>C8+C9</f>
        <v>118622.87000000001</v>
      </c>
      <c r="D7" s="210">
        <f>D8+D9</f>
        <v>129939.79000000001</v>
      </c>
      <c r="E7" s="216">
        <f t="shared" ref="E7:E19" si="0">C7/$C$20</f>
        <v>0.46738656851287125</v>
      </c>
      <c r="F7" s="217">
        <f t="shared" ref="F7:F19" si="1">D7/$D$20</f>
        <v>0.43719107811144192</v>
      </c>
      <c r="G7" s="53">
        <f t="shared" ref="G7:G20" si="2">(D7-C7)/C7</f>
        <v>9.5402513866002375E-2</v>
      </c>
      <c r="I7" s="224">
        <f>I8+I9</f>
        <v>35981.006999999998</v>
      </c>
      <c r="J7" s="225">
        <f>J8+J9</f>
        <v>39280.245000000003</v>
      </c>
      <c r="K7" s="229">
        <f t="shared" ref="K7:K19" si="3">I7/$I$20</f>
        <v>0.45110275174881742</v>
      </c>
      <c r="L7" s="230">
        <f t="shared" ref="L7:L19" si="4">J7/$J$20</f>
        <v>0.45123981559064968</v>
      </c>
      <c r="M7" s="53">
        <f t="shared" ref="M7:M20" si="5">(J7-I7)/I7</f>
        <v>9.1693876160831328E-2</v>
      </c>
      <c r="O7" s="63">
        <f t="shared" ref="O7:O20" si="6">(I7/C7)*10</f>
        <v>3.0332268136827234</v>
      </c>
      <c r="P7" s="237">
        <f t="shared" ref="P7:P20" si="7">(J7/D7)*10</f>
        <v>3.0229574020398213</v>
      </c>
      <c r="Q7" s="53">
        <f t="shared" ref="Q7:Q20" si="8">(P7-O7)/O7</f>
        <v>-3.3856392131895005E-3</v>
      </c>
    </row>
    <row r="8" spans="1:20" ht="20.100000000000001" customHeight="1" x14ac:dyDescent="0.25">
      <c r="A8" s="8" t="s">
        <v>4</v>
      </c>
      <c r="C8" s="19">
        <v>58605.700000000012</v>
      </c>
      <c r="D8" s="140">
        <v>63808.910000000011</v>
      </c>
      <c r="E8" s="214">
        <f t="shared" si="0"/>
        <v>0.23091261422266027</v>
      </c>
      <c r="F8" s="215">
        <f t="shared" si="1"/>
        <v>0.21468932769566559</v>
      </c>
      <c r="G8" s="52">
        <f t="shared" si="2"/>
        <v>8.8783343599683956E-2</v>
      </c>
      <c r="I8" s="19">
        <v>20929.662</v>
      </c>
      <c r="J8" s="140">
        <v>22326.202000000005</v>
      </c>
      <c r="K8" s="227">
        <f t="shared" si="3"/>
        <v>0.26240033030127974</v>
      </c>
      <c r="L8" s="228">
        <f t="shared" si="4"/>
        <v>0.25647679319005257</v>
      </c>
      <c r="M8" s="52">
        <f t="shared" si="5"/>
        <v>6.6725396712092364E-2</v>
      </c>
      <c r="O8" s="27">
        <f t="shared" si="6"/>
        <v>3.571267299938401</v>
      </c>
      <c r="P8" s="143">
        <f t="shared" si="7"/>
        <v>3.4989160604686713</v>
      </c>
      <c r="Q8" s="52">
        <f t="shared" si="8"/>
        <v>-2.0259261879103142E-2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60017.17</v>
      </c>
      <c r="D9" s="140">
        <v>66130.87999999999</v>
      </c>
      <c r="E9" s="214">
        <f t="shared" si="0"/>
        <v>0.23647395429021095</v>
      </c>
      <c r="F9" s="215">
        <f t="shared" si="1"/>
        <v>0.2225017504157763</v>
      </c>
      <c r="G9" s="52">
        <f t="shared" si="2"/>
        <v>0.1018660160084188</v>
      </c>
      <c r="I9" s="19">
        <v>15051.345000000001</v>
      </c>
      <c r="J9" s="140">
        <v>16954.042999999998</v>
      </c>
      <c r="K9" s="227">
        <f t="shared" si="3"/>
        <v>0.18870242144753771</v>
      </c>
      <c r="L9" s="228">
        <f t="shared" si="4"/>
        <v>0.19476302240059712</v>
      </c>
      <c r="M9" s="52">
        <f t="shared" si="5"/>
        <v>0.12641381883147296</v>
      </c>
      <c r="O9" s="27">
        <f t="shared" si="6"/>
        <v>2.5078398398325015</v>
      </c>
      <c r="P9" s="143">
        <f t="shared" si="7"/>
        <v>2.563710478372585</v>
      </c>
      <c r="Q9" s="52">
        <f t="shared" si="8"/>
        <v>2.2278391806637526E-2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79721.22000000003</v>
      </c>
      <c r="D10" s="210">
        <f>D11+D12</f>
        <v>100994.41999999994</v>
      </c>
      <c r="E10" s="216">
        <f t="shared" si="0"/>
        <v>0.31410998109774019</v>
      </c>
      <c r="F10" s="217">
        <f t="shared" si="1"/>
        <v>0.3398024528363463</v>
      </c>
      <c r="G10" s="53">
        <f t="shared" si="2"/>
        <v>0.26684488772248971</v>
      </c>
      <c r="I10" s="224">
        <f>I11+I12</f>
        <v>10994.778999999997</v>
      </c>
      <c r="J10" s="225">
        <f>J11+J12</f>
        <v>12759.649000000001</v>
      </c>
      <c r="K10" s="229">
        <f t="shared" si="3"/>
        <v>0.13784425382452775</v>
      </c>
      <c r="L10" s="230">
        <f t="shared" si="4"/>
        <v>0.14657906695239345</v>
      </c>
      <c r="M10" s="53">
        <f t="shared" si="5"/>
        <v>0.16051891538702187</v>
      </c>
      <c r="O10" s="63">
        <f t="shared" si="6"/>
        <v>1.3791533797400481</v>
      </c>
      <c r="P10" s="237">
        <f t="shared" si="7"/>
        <v>1.2634013839576492</v>
      </c>
      <c r="Q10" s="53">
        <f t="shared" si="8"/>
        <v>-8.3929748121428394E-2</v>
      </c>
      <c r="T10" s="2"/>
    </row>
    <row r="11" spans="1:20" ht="20.100000000000001" customHeight="1" x14ac:dyDescent="0.25">
      <c r="A11" s="8"/>
      <c r="B11" t="s">
        <v>6</v>
      </c>
      <c r="C11" s="19">
        <v>78090.420000000027</v>
      </c>
      <c r="D11" s="140">
        <v>98159.589999999938</v>
      </c>
      <c r="E11" s="214">
        <f t="shared" si="0"/>
        <v>0.30768445779071857</v>
      </c>
      <c r="F11" s="215">
        <f t="shared" si="1"/>
        <v>0.3302644784871292</v>
      </c>
      <c r="G11" s="52">
        <f t="shared" si="2"/>
        <v>0.2569991299829083</v>
      </c>
      <c r="I11" s="19">
        <v>10575.007999999996</v>
      </c>
      <c r="J11" s="140">
        <v>12105.480000000001</v>
      </c>
      <c r="K11" s="227">
        <f t="shared" si="3"/>
        <v>0.13258148135114051</v>
      </c>
      <c r="L11" s="228">
        <f t="shared" si="4"/>
        <v>0.13906416731454446</v>
      </c>
      <c r="M11" s="52">
        <f t="shared" si="5"/>
        <v>0.14472537514865291</v>
      </c>
      <c r="O11" s="27">
        <f t="shared" si="6"/>
        <v>1.354200425609184</v>
      </c>
      <c r="P11" s="143">
        <f t="shared" si="7"/>
        <v>1.2332447598854079</v>
      </c>
      <c r="Q11" s="52">
        <f t="shared" si="8"/>
        <v>-8.9318880304859155E-2</v>
      </c>
    </row>
    <row r="12" spans="1:20" ht="20.100000000000001" customHeight="1" x14ac:dyDescent="0.25">
      <c r="A12" s="8"/>
      <c r="B12" t="s">
        <v>39</v>
      </c>
      <c r="C12" s="19">
        <v>1630.8000000000002</v>
      </c>
      <c r="D12" s="140">
        <v>2834.8299999999986</v>
      </c>
      <c r="E12" s="218">
        <f t="shared" si="0"/>
        <v>6.4255233070215755E-3</v>
      </c>
      <c r="F12" s="219">
        <f t="shared" si="1"/>
        <v>9.5379743492171112E-3</v>
      </c>
      <c r="G12" s="52">
        <f t="shared" si="2"/>
        <v>0.73830635271032519</v>
      </c>
      <c r="I12" s="19">
        <v>419.7709999999999</v>
      </c>
      <c r="J12" s="140">
        <v>654.16899999999941</v>
      </c>
      <c r="K12" s="231">
        <f t="shared" si="3"/>
        <v>5.2627724733872181E-3</v>
      </c>
      <c r="L12" s="232">
        <f t="shared" si="4"/>
        <v>7.5148996378489857E-3</v>
      </c>
      <c r="M12" s="52">
        <f t="shared" si="5"/>
        <v>0.55839493438088761</v>
      </c>
      <c r="O12" s="27">
        <f t="shared" si="6"/>
        <v>2.5740188864361042</v>
      </c>
      <c r="P12" s="143">
        <f t="shared" si="7"/>
        <v>2.3076128021786131</v>
      </c>
      <c r="Q12" s="52">
        <f t="shared" si="8"/>
        <v>-0.10349810782715257</v>
      </c>
    </row>
    <row r="13" spans="1:20" ht="20.100000000000001" customHeight="1" x14ac:dyDescent="0.25">
      <c r="A13" s="23" t="s">
        <v>128</v>
      </c>
      <c r="B13" s="15"/>
      <c r="C13" s="310">
        <f>SUM(C14:C16)</f>
        <v>52283.449999999983</v>
      </c>
      <c r="D13" s="309">
        <f>SUM(D14:D16)</f>
        <v>54563.74</v>
      </c>
      <c r="E13" s="216">
        <f t="shared" si="0"/>
        <v>0.20600228510332169</v>
      </c>
      <c r="F13" s="217">
        <f t="shared" si="1"/>
        <v>0.18358333745492744</v>
      </c>
      <c r="G13" s="53">
        <f t="shared" si="2"/>
        <v>4.3613992573175948E-2</v>
      </c>
      <c r="I13" s="224">
        <f>SUM(I14:I16)</f>
        <v>31587.829999999998</v>
      </c>
      <c r="J13" s="225">
        <f>SUM(J14:J16)</f>
        <v>32587.252</v>
      </c>
      <c r="K13" s="229">
        <f t="shared" si="3"/>
        <v>0.3960244090659788</v>
      </c>
      <c r="L13" s="230">
        <f t="shared" si="4"/>
        <v>0.3743526951801352</v>
      </c>
      <c r="M13" s="53">
        <f t="shared" si="5"/>
        <v>3.1639463679524756E-2</v>
      </c>
      <c r="O13" s="63">
        <f t="shared" si="6"/>
        <v>6.0416498911223364</v>
      </c>
      <c r="P13" s="237">
        <f t="shared" si="7"/>
        <v>5.9723274101078854</v>
      </c>
      <c r="Q13" s="53">
        <f t="shared" si="8"/>
        <v>-1.1474097682541026E-2</v>
      </c>
    </row>
    <row r="14" spans="1:20" ht="20.100000000000001" customHeight="1" x14ac:dyDescent="0.25">
      <c r="A14" s="8"/>
      <c r="B14" s="3" t="s">
        <v>7</v>
      </c>
      <c r="C14" s="31">
        <v>48799.209999999977</v>
      </c>
      <c r="D14" s="141">
        <v>52198.16</v>
      </c>
      <c r="E14" s="214">
        <f t="shared" si="0"/>
        <v>0.19227401350210949</v>
      </c>
      <c r="F14" s="215">
        <f t="shared" si="1"/>
        <v>0.17562418598516699</v>
      </c>
      <c r="G14" s="52">
        <f t="shared" si="2"/>
        <v>6.9651742313042109E-2</v>
      </c>
      <c r="I14" s="31">
        <v>30069.850999999999</v>
      </c>
      <c r="J14" s="141">
        <v>31098.743999999999</v>
      </c>
      <c r="K14" s="227">
        <f t="shared" si="3"/>
        <v>0.37699313225938696</v>
      </c>
      <c r="L14" s="228">
        <f t="shared" si="4"/>
        <v>0.35725315632987575</v>
      </c>
      <c r="M14" s="52">
        <f t="shared" si="5"/>
        <v>3.4216764160221479E-2</v>
      </c>
      <c r="O14" s="27">
        <f t="shared" si="6"/>
        <v>6.1619544660661543</v>
      </c>
      <c r="P14" s="143">
        <f t="shared" si="7"/>
        <v>5.9578238006856941</v>
      </c>
      <c r="Q14" s="52">
        <f t="shared" si="8"/>
        <v>-3.3127584195015811E-2</v>
      </c>
      <c r="S14" s="119"/>
    </row>
    <row r="15" spans="1:20" ht="20.100000000000001" customHeight="1" x14ac:dyDescent="0.25">
      <c r="A15" s="8"/>
      <c r="B15" s="3" t="s">
        <v>8</v>
      </c>
      <c r="C15" s="31">
        <v>2168.12</v>
      </c>
      <c r="D15" s="141">
        <v>1638.2299999999991</v>
      </c>
      <c r="E15" s="214">
        <f t="shared" si="0"/>
        <v>8.5426205496809023E-3</v>
      </c>
      <c r="F15" s="215">
        <f t="shared" si="1"/>
        <v>5.511933949520059E-3</v>
      </c>
      <c r="G15" s="52">
        <f t="shared" si="2"/>
        <v>-0.24440067892921094</v>
      </c>
      <c r="I15" s="31">
        <v>1127.7720000000002</v>
      </c>
      <c r="J15" s="141">
        <v>1227.0780000000002</v>
      </c>
      <c r="K15" s="227">
        <f t="shared" si="3"/>
        <v>1.4139155486817458E-2</v>
      </c>
      <c r="L15" s="228">
        <f t="shared" si="4"/>
        <v>1.4096308473517496E-2</v>
      </c>
      <c r="M15" s="52">
        <f t="shared" si="5"/>
        <v>8.8055032400166017E-2</v>
      </c>
      <c r="O15" s="27">
        <f t="shared" si="6"/>
        <v>5.2016124568750826</v>
      </c>
      <c r="P15" s="143">
        <f t="shared" si="7"/>
        <v>7.4902669344353416</v>
      </c>
      <c r="Q15" s="52">
        <f t="shared" si="8"/>
        <v>0.43998942568958505</v>
      </c>
    </row>
    <row r="16" spans="1:20" ht="20.100000000000001" customHeight="1" x14ac:dyDescent="0.25">
      <c r="A16" s="32"/>
      <c r="B16" s="33" t="s">
        <v>9</v>
      </c>
      <c r="C16" s="211">
        <v>1316.12</v>
      </c>
      <c r="D16" s="212">
        <v>727.34999999999991</v>
      </c>
      <c r="E16" s="218">
        <f t="shared" si="0"/>
        <v>5.1856510515312943E-3</v>
      </c>
      <c r="F16" s="219">
        <f t="shared" si="1"/>
        <v>2.4472175202403914E-3</v>
      </c>
      <c r="G16" s="52">
        <f t="shared" si="2"/>
        <v>-0.44735282497036749</v>
      </c>
      <c r="I16" s="211">
        <v>390.20699999999988</v>
      </c>
      <c r="J16" s="212">
        <v>261.43000000000012</v>
      </c>
      <c r="K16" s="231">
        <f t="shared" si="3"/>
        <v>4.8921213197743669E-3</v>
      </c>
      <c r="L16" s="232">
        <f t="shared" si="4"/>
        <v>3.0032303767418863E-3</v>
      </c>
      <c r="M16" s="52">
        <f t="shared" si="5"/>
        <v>-0.33002227023092817</v>
      </c>
      <c r="O16" s="27">
        <f t="shared" si="6"/>
        <v>2.9648284350971026</v>
      </c>
      <c r="P16" s="143">
        <f t="shared" si="7"/>
        <v>3.5942806076854357</v>
      </c>
      <c r="Q16" s="52">
        <f t="shared" si="8"/>
        <v>0.21230644078321434</v>
      </c>
    </row>
    <row r="17" spans="1:17" ht="20.100000000000001" customHeight="1" x14ac:dyDescent="0.25">
      <c r="A17" s="8" t="s">
        <v>129</v>
      </c>
      <c r="B17" s="3"/>
      <c r="C17" s="19">
        <v>303.6099999999999</v>
      </c>
      <c r="D17" s="140">
        <v>79.510000000000019</v>
      </c>
      <c r="E17" s="214">
        <f t="shared" si="0"/>
        <v>1.1962552926446037E-3</v>
      </c>
      <c r="F17" s="215">
        <f t="shared" si="1"/>
        <v>2.6751669077378646E-4</v>
      </c>
      <c r="G17" s="54">
        <f t="shared" si="2"/>
        <v>-0.73811798030367892</v>
      </c>
      <c r="I17" s="31">
        <v>160.80500000000001</v>
      </c>
      <c r="J17" s="141">
        <v>223.995</v>
      </c>
      <c r="K17" s="227">
        <f t="shared" si="3"/>
        <v>2.0160519130264639E-3</v>
      </c>
      <c r="L17" s="228">
        <f t="shared" si="4"/>
        <v>2.5731881889542074E-3</v>
      </c>
      <c r="M17" s="54">
        <f t="shared" si="5"/>
        <v>0.3929604178974534</v>
      </c>
      <c r="O17" s="238">
        <f t="shared" si="6"/>
        <v>5.2964329238167407</v>
      </c>
      <c r="P17" s="239">
        <f t="shared" si="7"/>
        <v>28.171928059363598</v>
      </c>
      <c r="Q17" s="54">
        <f t="shared" si="8"/>
        <v>4.3190380138076421</v>
      </c>
    </row>
    <row r="18" spans="1:17" ht="20.100000000000001" customHeight="1" x14ac:dyDescent="0.25">
      <c r="A18" s="8" t="s">
        <v>10</v>
      </c>
      <c r="C18" s="19">
        <v>1661.0600000000002</v>
      </c>
      <c r="D18" s="140">
        <v>2384.44</v>
      </c>
      <c r="E18" s="214">
        <f t="shared" si="0"/>
        <v>6.5447508856765133E-3</v>
      </c>
      <c r="F18" s="215">
        <f t="shared" si="1"/>
        <v>8.0226071959331822E-3</v>
      </c>
      <c r="G18" s="52">
        <f t="shared" si="2"/>
        <v>0.43549299844677486</v>
      </c>
      <c r="I18" s="19">
        <v>759.53200000000015</v>
      </c>
      <c r="J18" s="140">
        <v>1310.3739999999996</v>
      </c>
      <c r="K18" s="227">
        <f t="shared" si="3"/>
        <v>9.5224398594870585E-3</v>
      </c>
      <c r="L18" s="228">
        <f t="shared" si="4"/>
        <v>1.5053188240419116E-2</v>
      </c>
      <c r="M18" s="52">
        <f t="shared" si="5"/>
        <v>0.72523869962029153</v>
      </c>
      <c r="O18" s="27">
        <f t="shared" si="6"/>
        <v>4.5725741394049582</v>
      </c>
      <c r="P18" s="143">
        <f t="shared" si="7"/>
        <v>5.495520960896477</v>
      </c>
      <c r="Q18" s="52">
        <f t="shared" si="8"/>
        <v>0.20184403649967378</v>
      </c>
    </row>
    <row r="19" spans="1:17" ht="20.100000000000001" customHeight="1" thickBot="1" x14ac:dyDescent="0.3">
      <c r="A19" s="8" t="s">
        <v>11</v>
      </c>
      <c r="B19" s="10"/>
      <c r="C19" s="21">
        <v>1208.1299999999994</v>
      </c>
      <c r="D19" s="142">
        <v>9253.2000000000025</v>
      </c>
      <c r="E19" s="220">
        <f t="shared" si="0"/>
        <v>4.7601591077458738E-3</v>
      </c>
      <c r="F19" s="221">
        <f t="shared" si="1"/>
        <v>3.1133007710577299E-2</v>
      </c>
      <c r="G19" s="55">
        <f t="shared" si="2"/>
        <v>6.6591095329145098</v>
      </c>
      <c r="I19" s="21">
        <v>278.37799999999999</v>
      </c>
      <c r="J19" s="142">
        <v>888.08399999999995</v>
      </c>
      <c r="K19" s="233">
        <f t="shared" si="3"/>
        <v>3.490093588162563E-3</v>
      </c>
      <c r="L19" s="234">
        <f t="shared" si="4"/>
        <v>1.0202045847448417E-2</v>
      </c>
      <c r="M19" s="55">
        <f t="shared" si="5"/>
        <v>2.1902089964005773</v>
      </c>
      <c r="O19" s="240">
        <f t="shared" si="6"/>
        <v>2.3042056732305309</v>
      </c>
      <c r="P19" s="241">
        <f t="shared" si="7"/>
        <v>0.95975878614965604</v>
      </c>
      <c r="Q19" s="55">
        <f t="shared" si="8"/>
        <v>-0.58347520913614459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253800.34</v>
      </c>
      <c r="D20" s="145">
        <f>D8+D9+D10+D13+D17+D18+D19</f>
        <v>297215.09999999998</v>
      </c>
      <c r="E20" s="222">
        <f>E8+E9+E10+E13+E17+E18+E19</f>
        <v>1</v>
      </c>
      <c r="F20" s="223">
        <f>F8+F9+F10+F13+F17+F18+F19</f>
        <v>0.99999999999999978</v>
      </c>
      <c r="G20" s="55">
        <f t="shared" si="2"/>
        <v>0.17105871489376248</v>
      </c>
      <c r="H20" s="1"/>
      <c r="I20" s="213">
        <f>I8+I9+I10+I13+I17+I18+I19</f>
        <v>79762.330999999991</v>
      </c>
      <c r="J20" s="226">
        <f>J8+J9+J10+J13+J17+J18+J19</f>
        <v>87049.599000000002</v>
      </c>
      <c r="K20" s="235">
        <f>K8+K9+K10+K13+K17+K18+K19</f>
        <v>1.0000000000000002</v>
      </c>
      <c r="L20" s="236">
        <f>L8+L9+L10+L13+L17+L18+L19</f>
        <v>1</v>
      </c>
      <c r="M20" s="55">
        <f t="shared" si="5"/>
        <v>9.1362274755987405E-2</v>
      </c>
      <c r="N20" s="1"/>
      <c r="O20" s="24">
        <f t="shared" si="6"/>
        <v>3.1427196275623581</v>
      </c>
      <c r="P20" s="242">
        <f t="shared" si="7"/>
        <v>2.9288417378524851</v>
      </c>
      <c r="Q20" s="55">
        <f t="shared" si="8"/>
        <v>-6.8055033555687178E-2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50" t="s">
        <v>2</v>
      </c>
      <c r="B24" s="333"/>
      <c r="C24" s="369" t="s">
        <v>1</v>
      </c>
      <c r="D24" s="367"/>
      <c r="E24" s="362" t="s">
        <v>105</v>
      </c>
      <c r="F24" s="362"/>
      <c r="G24" s="130" t="s">
        <v>0</v>
      </c>
      <c r="I24" s="363">
        <v>1000</v>
      </c>
      <c r="J24" s="367"/>
      <c r="K24" s="362" t="s">
        <v>105</v>
      </c>
      <c r="L24" s="362"/>
      <c r="M24" s="130" t="s">
        <v>0</v>
      </c>
      <c r="O24" s="361" t="s">
        <v>22</v>
      </c>
      <c r="P24" s="362"/>
      <c r="Q24" s="130" t="s">
        <v>0</v>
      </c>
    </row>
    <row r="25" spans="1:17" ht="15" customHeight="1" x14ac:dyDescent="0.25">
      <c r="A25" s="368"/>
      <c r="B25" s="334"/>
      <c r="C25" s="370" t="str">
        <f>C5</f>
        <v>set</v>
      </c>
      <c r="D25" s="360"/>
      <c r="E25" s="364" t="str">
        <f>C5</f>
        <v>set</v>
      </c>
      <c r="F25" s="364"/>
      <c r="G25" s="131" t="str">
        <f>G5</f>
        <v>2025 /2024</v>
      </c>
      <c r="I25" s="359" t="str">
        <f>C5</f>
        <v>set</v>
      </c>
      <c r="J25" s="360"/>
      <c r="K25" s="371" t="str">
        <f>C5</f>
        <v>set</v>
      </c>
      <c r="L25" s="366"/>
      <c r="M25" s="131" t="str">
        <f>G5</f>
        <v>2025 /2024</v>
      </c>
      <c r="O25" s="359" t="str">
        <f>C5</f>
        <v>set</v>
      </c>
      <c r="P25" s="360"/>
      <c r="Q25" s="131" t="str">
        <f>G5</f>
        <v>2025 /2024</v>
      </c>
    </row>
    <row r="26" spans="1:17" ht="19.5" customHeight="1" x14ac:dyDescent="0.25">
      <c r="A26" s="368"/>
      <c r="B26" s="334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114</v>
      </c>
      <c r="B27" s="15"/>
      <c r="C27" s="78">
        <f>C28+C29</f>
        <v>43119.150000000009</v>
      </c>
      <c r="D27" s="210">
        <f>D28+D29</f>
        <v>42851.170000000006</v>
      </c>
      <c r="E27" s="216">
        <f t="shared" ref="E27:E40" si="9">C27/$C$40</f>
        <v>0.39867242792966223</v>
      </c>
      <c r="F27" s="217">
        <f t="shared" ref="F27:F40" si="10">D27/$D$40</f>
        <v>0.33851894382445336</v>
      </c>
      <c r="G27" s="53">
        <f t="shared" ref="G27:G40" si="11">(D27-C27)/C27</f>
        <v>-6.2148720464110067E-3</v>
      </c>
      <c r="I27" s="78">
        <f>I28+I29</f>
        <v>11190.289000000002</v>
      </c>
      <c r="J27" s="210">
        <f>J28+J29</f>
        <v>11269.504000000001</v>
      </c>
      <c r="K27" s="216">
        <f t="shared" ref="K27:K39" si="12">I27/$I$40</f>
        <v>0.32933036094116835</v>
      </c>
      <c r="L27" s="217">
        <f t="shared" ref="L27:L39" si="13">J27/$J$40</f>
        <v>0.30954324266338545</v>
      </c>
      <c r="M27" s="53">
        <f t="shared" ref="M27:M40" si="14">(J27-I27)/I27</f>
        <v>7.0789056475662341E-3</v>
      </c>
      <c r="O27" s="63">
        <f t="shared" ref="O27:O40" si="15">(I27/C27)*10</f>
        <v>2.5952016679364043</v>
      </c>
      <c r="P27" s="237">
        <f t="shared" ref="P27:P40" si="16">(J27/D27)*10</f>
        <v>2.6299174561628069</v>
      </c>
      <c r="Q27" s="53">
        <f t="shared" ref="Q27:Q40" si="17">(P27-O27)/O27</f>
        <v>1.3376913499754024E-2</v>
      </c>
    </row>
    <row r="28" spans="1:17" ht="20.100000000000001" customHeight="1" x14ac:dyDescent="0.25">
      <c r="A28" s="8" t="s">
        <v>4</v>
      </c>
      <c r="C28" s="19">
        <v>21189.42</v>
      </c>
      <c r="D28" s="140">
        <v>20725.119999999995</v>
      </c>
      <c r="E28" s="214">
        <f t="shared" si="9"/>
        <v>0.19591382292603962</v>
      </c>
      <c r="F28" s="215">
        <f t="shared" si="10"/>
        <v>0.16372588503499561</v>
      </c>
      <c r="G28" s="52">
        <f t="shared" si="11"/>
        <v>-2.1911878663974895E-2</v>
      </c>
      <c r="I28" s="19">
        <v>5932.6230000000023</v>
      </c>
      <c r="J28" s="140">
        <v>6007.2000000000007</v>
      </c>
      <c r="K28" s="214">
        <f t="shared" si="12"/>
        <v>0.17459717742033987</v>
      </c>
      <c r="L28" s="215">
        <f t="shared" si="13"/>
        <v>0.1650017753512035</v>
      </c>
      <c r="M28" s="52">
        <f t="shared" si="14"/>
        <v>1.2570662251755821E-2</v>
      </c>
      <c r="O28" s="27">
        <f t="shared" si="15"/>
        <v>2.7998043363150114</v>
      </c>
      <c r="P28" s="143">
        <f t="shared" si="16"/>
        <v>2.8985115647098798</v>
      </c>
      <c r="Q28" s="52">
        <f t="shared" si="17"/>
        <v>3.5255045188187291E-2</v>
      </c>
    </row>
    <row r="29" spans="1:17" ht="20.100000000000001" customHeight="1" x14ac:dyDescent="0.25">
      <c r="A29" s="8" t="s">
        <v>5</v>
      </c>
      <c r="C29" s="19">
        <v>21929.730000000007</v>
      </c>
      <c r="D29" s="140">
        <v>22126.05000000001</v>
      </c>
      <c r="E29" s="214">
        <f t="shared" si="9"/>
        <v>0.20275860500362258</v>
      </c>
      <c r="F29" s="215">
        <f t="shared" si="10"/>
        <v>0.17479305878945775</v>
      </c>
      <c r="G29" s="52">
        <f t="shared" si="11"/>
        <v>8.9522306020185065E-3</v>
      </c>
      <c r="I29" s="19">
        <v>5257.6660000000002</v>
      </c>
      <c r="J29" s="140">
        <v>5262.3040000000001</v>
      </c>
      <c r="K29" s="214">
        <f t="shared" si="12"/>
        <v>0.15473318352082852</v>
      </c>
      <c r="L29" s="215">
        <f t="shared" si="13"/>
        <v>0.14454146731218198</v>
      </c>
      <c r="M29" s="52">
        <f t="shared" si="14"/>
        <v>8.8214047830347528E-4</v>
      </c>
      <c r="O29" s="27">
        <f t="shared" si="15"/>
        <v>2.3975060340460179</v>
      </c>
      <c r="P29" s="143">
        <f t="shared" si="16"/>
        <v>2.3783296159956242</v>
      </c>
      <c r="Q29" s="52">
        <f t="shared" si="17"/>
        <v>-7.9984858340613647E-3</v>
      </c>
    </row>
    <row r="30" spans="1:17" ht="20.100000000000001" customHeight="1" x14ac:dyDescent="0.25">
      <c r="A30" s="23" t="s">
        <v>38</v>
      </c>
      <c r="B30" s="15"/>
      <c r="C30" s="78">
        <f>C31+C32</f>
        <v>25978.879999999997</v>
      </c>
      <c r="D30" s="210">
        <f>D31+D32</f>
        <v>36750.540000000015</v>
      </c>
      <c r="E30" s="216">
        <f t="shared" si="9"/>
        <v>0.24019636668378994</v>
      </c>
      <c r="F30" s="217">
        <f t="shared" si="10"/>
        <v>0.29032472125681352</v>
      </c>
      <c r="G30" s="53">
        <f t="shared" si="11"/>
        <v>0.41463142367954348</v>
      </c>
      <c r="I30" s="78">
        <f>I31+I32</f>
        <v>3785.3910000000001</v>
      </c>
      <c r="J30" s="210">
        <f>J31+J32</f>
        <v>4690.1550000000007</v>
      </c>
      <c r="K30" s="216">
        <f t="shared" si="12"/>
        <v>0.11140410978960866</v>
      </c>
      <c r="L30" s="217">
        <f t="shared" si="13"/>
        <v>0.12882605900791116</v>
      </c>
      <c r="M30" s="53">
        <f t="shared" si="14"/>
        <v>0.2390146751022551</v>
      </c>
      <c r="O30" s="63">
        <f t="shared" si="15"/>
        <v>1.4571032315480883</v>
      </c>
      <c r="P30" s="237">
        <f t="shared" si="16"/>
        <v>1.2762139005304407</v>
      </c>
      <c r="Q30" s="53">
        <f t="shared" si="17"/>
        <v>-0.12414311292513097</v>
      </c>
    </row>
    <row r="31" spans="1:17" ht="20.100000000000001" customHeight="1" x14ac:dyDescent="0.25">
      <c r="A31" s="8"/>
      <c r="B31" t="s">
        <v>6</v>
      </c>
      <c r="C31" s="31">
        <v>25312.519999999997</v>
      </c>
      <c r="D31" s="141">
        <v>36269.500000000015</v>
      </c>
      <c r="E31" s="214">
        <f t="shared" si="9"/>
        <v>0.23403531390155258</v>
      </c>
      <c r="F31" s="215">
        <f t="shared" si="10"/>
        <v>0.28652456474446353</v>
      </c>
      <c r="G31" s="52">
        <f t="shared" si="11"/>
        <v>0.43286800365984973</v>
      </c>
      <c r="I31" s="31">
        <v>3664.1509999999998</v>
      </c>
      <c r="J31" s="141">
        <v>4572.9480000000003</v>
      </c>
      <c r="K31" s="214">
        <f t="shared" si="12"/>
        <v>0.10783601490300587</v>
      </c>
      <c r="L31" s="215">
        <f t="shared" si="13"/>
        <v>0.1256066950640457</v>
      </c>
      <c r="M31" s="52">
        <f t="shared" si="14"/>
        <v>0.24802389421178345</v>
      </c>
      <c r="O31" s="27">
        <f t="shared" si="15"/>
        <v>1.4475646834056823</v>
      </c>
      <c r="P31" s="143">
        <f t="shared" si="16"/>
        <v>1.2608246598381556</v>
      </c>
      <c r="Q31" s="52">
        <f t="shared" si="17"/>
        <v>-0.12900288719961298</v>
      </c>
    </row>
    <row r="32" spans="1:17" ht="20.100000000000001" customHeight="1" x14ac:dyDescent="0.25">
      <c r="A32" s="8"/>
      <c r="B32" t="s">
        <v>39</v>
      </c>
      <c r="C32" s="31">
        <v>666.36000000000024</v>
      </c>
      <c r="D32" s="141">
        <v>481.03999999999991</v>
      </c>
      <c r="E32" s="218">
        <f t="shared" si="9"/>
        <v>6.1610527822373532E-3</v>
      </c>
      <c r="F32" s="219">
        <f t="shared" si="10"/>
        <v>3.8001565123499544E-3</v>
      </c>
      <c r="G32" s="52">
        <f t="shared" si="11"/>
        <v>-0.27810792964763831</v>
      </c>
      <c r="I32" s="31">
        <v>121.24000000000002</v>
      </c>
      <c r="J32" s="141">
        <v>117.20700000000002</v>
      </c>
      <c r="K32" s="218">
        <f t="shared" si="12"/>
        <v>3.5680948866027725E-3</v>
      </c>
      <c r="L32" s="219">
        <f t="shared" si="13"/>
        <v>3.2193639438654466E-3</v>
      </c>
      <c r="M32" s="52">
        <f t="shared" si="14"/>
        <v>-3.3264599142197301E-2</v>
      </c>
      <c r="O32" s="27">
        <f t="shared" si="15"/>
        <v>1.8194369409928566</v>
      </c>
      <c r="P32" s="143">
        <f t="shared" si="16"/>
        <v>2.4365333444204236</v>
      </c>
      <c r="Q32" s="52">
        <f t="shared" si="17"/>
        <v>0.339168887650935</v>
      </c>
    </row>
    <row r="33" spans="1:17" ht="20.100000000000001" customHeight="1" x14ac:dyDescent="0.25">
      <c r="A33" s="23" t="s">
        <v>128</v>
      </c>
      <c r="B33" s="15"/>
      <c r="C33" s="310">
        <f>SUM(C34:C36)</f>
        <v>37540.279999999992</v>
      </c>
      <c r="D33" s="309">
        <f>SUM(D34:D36)</f>
        <v>39629.229999999996</v>
      </c>
      <c r="E33" s="216">
        <f t="shared" si="9"/>
        <v>0.34709113173054973</v>
      </c>
      <c r="F33" s="217">
        <f t="shared" si="10"/>
        <v>0.3130660162645813</v>
      </c>
      <c r="G33" s="53">
        <f t="shared" si="11"/>
        <v>5.5645562579714508E-2</v>
      </c>
      <c r="I33" s="310">
        <f>SUM(I34:I36)</f>
        <v>18615.044999999998</v>
      </c>
      <c r="J33" s="309">
        <f>SUM(J34:J36)</f>
        <v>19826.897999999997</v>
      </c>
      <c r="K33" s="216">
        <f t="shared" si="12"/>
        <v>0.54784103330897793</v>
      </c>
      <c r="L33" s="217">
        <f t="shared" si="13"/>
        <v>0.54459205115648313</v>
      </c>
      <c r="M33" s="53">
        <f t="shared" si="14"/>
        <v>6.5100729007101468E-2</v>
      </c>
      <c r="O33" s="63">
        <f t="shared" si="15"/>
        <v>4.9586857103889486</v>
      </c>
      <c r="P33" s="237">
        <f t="shared" si="16"/>
        <v>5.003099479853633</v>
      </c>
      <c r="Q33" s="53">
        <f t="shared" si="17"/>
        <v>8.9567623476585947E-3</v>
      </c>
    </row>
    <row r="34" spans="1:17" ht="20.100000000000001" customHeight="1" x14ac:dyDescent="0.25">
      <c r="A34" s="8"/>
      <c r="B34" s="3" t="s">
        <v>7</v>
      </c>
      <c r="C34" s="31">
        <v>35070.799999999996</v>
      </c>
      <c r="D34" s="141">
        <v>38177.49</v>
      </c>
      <c r="E34" s="214">
        <f t="shared" si="9"/>
        <v>0.32425873389052412</v>
      </c>
      <c r="F34" s="215">
        <f t="shared" si="10"/>
        <v>0.30159744979352088</v>
      </c>
      <c r="G34" s="52">
        <f t="shared" si="11"/>
        <v>8.8583379905790655E-2</v>
      </c>
      <c r="I34" s="31">
        <v>17743.028999999999</v>
      </c>
      <c r="J34" s="141">
        <v>19179.798999999999</v>
      </c>
      <c r="K34" s="214">
        <f t="shared" si="12"/>
        <v>0.52217759029812505</v>
      </c>
      <c r="L34" s="215">
        <f t="shared" si="13"/>
        <v>0.52681796608723486</v>
      </c>
      <c r="M34" s="52">
        <f t="shared" si="14"/>
        <v>8.0976590862811559E-2</v>
      </c>
      <c r="O34" s="27">
        <f t="shared" si="15"/>
        <v>5.0592028125962338</v>
      </c>
      <c r="P34" s="143">
        <f t="shared" si="16"/>
        <v>5.0238501797787123</v>
      </c>
      <c r="Q34" s="52">
        <f t="shared" si="17"/>
        <v>-6.9877872319136416E-3</v>
      </c>
    </row>
    <row r="35" spans="1:17" ht="20.100000000000001" customHeight="1" x14ac:dyDescent="0.25">
      <c r="A35" s="8"/>
      <c r="B35" s="3" t="s">
        <v>8</v>
      </c>
      <c r="C35" s="31">
        <v>1480.0299999999997</v>
      </c>
      <c r="D35" s="141">
        <v>830.36</v>
      </c>
      <c r="E35" s="214">
        <f t="shared" si="9"/>
        <v>1.368410911413462E-2</v>
      </c>
      <c r="F35" s="215">
        <f t="shared" si="10"/>
        <v>6.5597413138094723E-3</v>
      </c>
      <c r="G35" s="52">
        <f t="shared" si="11"/>
        <v>-0.43895731843273439</v>
      </c>
      <c r="I35" s="31">
        <v>679.45899999999995</v>
      </c>
      <c r="J35" s="141">
        <v>463.58699999999999</v>
      </c>
      <c r="K35" s="214">
        <f t="shared" si="12"/>
        <v>1.9996487822139825E-2</v>
      </c>
      <c r="L35" s="215">
        <f t="shared" si="13"/>
        <v>1.2733499472256354E-2</v>
      </c>
      <c r="M35" s="52">
        <f t="shared" si="14"/>
        <v>-0.31771159113353414</v>
      </c>
      <c r="O35" s="27">
        <f t="shared" si="15"/>
        <v>4.5908461314973348</v>
      </c>
      <c r="P35" s="143">
        <f t="shared" si="16"/>
        <v>5.5829640156076881</v>
      </c>
      <c r="Q35" s="52">
        <f t="shared" si="17"/>
        <v>0.2161078493359932</v>
      </c>
    </row>
    <row r="36" spans="1:17" ht="20.100000000000001" customHeight="1" x14ac:dyDescent="0.25">
      <c r="A36" s="32"/>
      <c r="B36" s="33" t="s">
        <v>9</v>
      </c>
      <c r="C36" s="211">
        <v>989.45</v>
      </c>
      <c r="D36" s="212">
        <v>621.38</v>
      </c>
      <c r="E36" s="218">
        <f t="shared" si="9"/>
        <v>9.1482887258910305E-3</v>
      </c>
      <c r="F36" s="219">
        <f t="shared" si="10"/>
        <v>4.9088251572509877E-3</v>
      </c>
      <c r="G36" s="319">
        <f t="shared" si="11"/>
        <v>-0.37199454242255803</v>
      </c>
      <c r="I36" s="211">
        <v>192.55699999999993</v>
      </c>
      <c r="J36" s="212">
        <v>183.51200000000006</v>
      </c>
      <c r="K36" s="218">
        <f t="shared" si="12"/>
        <v>5.6669551887130456E-3</v>
      </c>
      <c r="L36" s="219">
        <f t="shared" si="13"/>
        <v>5.0405855969919535E-3</v>
      </c>
      <c r="M36" s="319">
        <f t="shared" si="14"/>
        <v>-4.6973104067885754E-2</v>
      </c>
      <c r="O36" s="320">
        <f t="shared" si="15"/>
        <v>1.9461013694476723</v>
      </c>
      <c r="P36" s="321">
        <f t="shared" si="16"/>
        <v>2.9532974991148739</v>
      </c>
      <c r="Q36" s="319">
        <f t="shared" si="17"/>
        <v>0.51754556339121038</v>
      </c>
    </row>
    <row r="37" spans="1:17" ht="20.100000000000001" customHeight="1" x14ac:dyDescent="0.25">
      <c r="A37" s="8" t="s">
        <v>129</v>
      </c>
      <c r="B37" s="3"/>
      <c r="C37" s="19">
        <v>250</v>
      </c>
      <c r="D37" s="140">
        <v>30.63</v>
      </c>
      <c r="E37" s="214">
        <f t="shared" si="9"/>
        <v>2.311458064048469E-3</v>
      </c>
      <c r="F37" s="215">
        <f t="shared" si="10"/>
        <v>2.4197321215133693E-4</v>
      </c>
      <c r="G37" s="52">
        <f t="shared" si="11"/>
        <v>-0.87748000000000004</v>
      </c>
      <c r="I37" s="19">
        <v>59.451000000000001</v>
      </c>
      <c r="J37" s="140">
        <v>4.1219999999999999</v>
      </c>
      <c r="K37" s="214">
        <f t="shared" si="12"/>
        <v>1.7496437570391076E-3</v>
      </c>
      <c r="L37" s="215">
        <f t="shared" si="13"/>
        <v>1.1322035523998881E-4</v>
      </c>
      <c r="M37" s="52">
        <f t="shared" si="14"/>
        <v>-0.93066559014987138</v>
      </c>
      <c r="O37" s="27">
        <f t="shared" si="15"/>
        <v>2.3780400000000004</v>
      </c>
      <c r="P37" s="143">
        <f t="shared" si="16"/>
        <v>1.3457394711067581</v>
      </c>
      <c r="Q37" s="52">
        <f t="shared" si="17"/>
        <v>-0.43409720984224071</v>
      </c>
    </row>
    <row r="38" spans="1:17" ht="20.100000000000001" customHeight="1" x14ac:dyDescent="0.25">
      <c r="A38" s="8" t="s">
        <v>10</v>
      </c>
      <c r="C38" s="19">
        <v>741.29999999999973</v>
      </c>
      <c r="D38" s="140">
        <v>146.92000000000002</v>
      </c>
      <c r="E38" s="214">
        <f t="shared" si="9"/>
        <v>6.853935451516518E-3</v>
      </c>
      <c r="F38" s="215">
        <f t="shared" si="10"/>
        <v>1.1606498311875425E-3</v>
      </c>
      <c r="G38" s="52">
        <f t="shared" si="11"/>
        <v>-0.80180763523539711</v>
      </c>
      <c r="I38" s="19">
        <v>175.37299999999993</v>
      </c>
      <c r="J38" s="140">
        <v>58.856999999999985</v>
      </c>
      <c r="K38" s="214">
        <f t="shared" si="12"/>
        <v>5.1612298296617263E-3</v>
      </c>
      <c r="L38" s="215">
        <f t="shared" si="13"/>
        <v>1.6166449413779766E-3</v>
      </c>
      <c r="M38" s="52">
        <f t="shared" si="14"/>
        <v>-0.66438961527715212</v>
      </c>
      <c r="O38" s="27">
        <f t="shared" ref="O38" si="18">(I38/C38)*10</f>
        <v>2.3657493592337788</v>
      </c>
      <c r="P38" s="143">
        <f t="shared" ref="P38" si="19">(J38/D38)*10</f>
        <v>4.0060577184862494</v>
      </c>
      <c r="Q38" s="52">
        <f t="shared" ref="Q38" si="20">(P38-O38)/O38</f>
        <v>0.69335678052713712</v>
      </c>
    </row>
    <row r="39" spans="1:17" ht="20.100000000000001" customHeight="1" thickBot="1" x14ac:dyDescent="0.3">
      <c r="A39" s="8" t="s">
        <v>11</v>
      </c>
      <c r="B39" s="10"/>
      <c r="C39" s="21">
        <v>527.23000000000013</v>
      </c>
      <c r="D39" s="142">
        <v>7175.7699999999995</v>
      </c>
      <c r="E39" s="220">
        <f t="shared" si="9"/>
        <v>4.8746801404330985E-3</v>
      </c>
      <c r="F39" s="221">
        <f t="shared" si="10"/>
        <v>5.6687695610812897E-2</v>
      </c>
      <c r="G39" s="55">
        <f t="shared" si="11"/>
        <v>12.610321870910225</v>
      </c>
      <c r="I39" s="21">
        <v>153.36799999999999</v>
      </c>
      <c r="J39" s="142">
        <v>557.34500000000003</v>
      </c>
      <c r="K39" s="220">
        <f t="shared" si="12"/>
        <v>4.5136223735441593E-3</v>
      </c>
      <c r="L39" s="221">
        <f t="shared" si="13"/>
        <v>1.5308781875602029E-2</v>
      </c>
      <c r="M39" s="55">
        <f t="shared" si="14"/>
        <v>2.634037087267227</v>
      </c>
      <c r="O39" s="240">
        <f t="shared" si="15"/>
        <v>2.9089391726570941</v>
      </c>
      <c r="P39" s="241">
        <f t="shared" si="16"/>
        <v>0.77670410283495728</v>
      </c>
      <c r="Q39" s="55">
        <f t="shared" si="17"/>
        <v>-0.73299403777993166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108156.84</v>
      </c>
      <c r="D40" s="226">
        <f>D28+D29+D30+D33+D37+D38+D39</f>
        <v>126584.26000000002</v>
      </c>
      <c r="E40" s="222">
        <f t="shared" si="9"/>
        <v>1</v>
      </c>
      <c r="F40" s="223">
        <f t="shared" si="10"/>
        <v>1</v>
      </c>
      <c r="G40" s="55">
        <f t="shared" si="11"/>
        <v>0.17037683423443239</v>
      </c>
      <c r="H40" s="1"/>
      <c r="I40" s="213">
        <f>I28+I29+I30+I33+I37+I38+I39</f>
        <v>33978.917000000001</v>
      </c>
      <c r="J40" s="226">
        <f>J28+J29+J30+J33+J37+J38+J39</f>
        <v>36406.881000000008</v>
      </c>
      <c r="K40" s="222">
        <f>K28+K29+K30+K33+K37+K38+K39</f>
        <v>1</v>
      </c>
      <c r="L40" s="223">
        <f>L28+L29+L30+L33+L37+L38+L39</f>
        <v>0.99999999999999989</v>
      </c>
      <c r="M40" s="55">
        <f t="shared" si="14"/>
        <v>7.1455014296070915E-2</v>
      </c>
      <c r="N40" s="1"/>
      <c r="O40" s="24">
        <f t="shared" si="15"/>
        <v>3.1416336682913442</v>
      </c>
      <c r="P40" s="242">
        <f t="shared" si="16"/>
        <v>2.876098576552883</v>
      </c>
      <c r="Q40" s="55">
        <f t="shared" si="17"/>
        <v>-8.4521341370421138E-2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50" t="s">
        <v>15</v>
      </c>
      <c r="B44" s="333"/>
      <c r="C44" s="369" t="s">
        <v>1</v>
      </c>
      <c r="D44" s="367"/>
      <c r="E44" s="362" t="s">
        <v>105</v>
      </c>
      <c r="F44" s="362"/>
      <c r="G44" s="130" t="s">
        <v>0</v>
      </c>
      <c r="I44" s="363">
        <v>1000</v>
      </c>
      <c r="J44" s="367"/>
      <c r="K44" s="362" t="s">
        <v>105</v>
      </c>
      <c r="L44" s="362"/>
      <c r="M44" s="130" t="s">
        <v>0</v>
      </c>
      <c r="O44" s="361" t="s">
        <v>22</v>
      </c>
      <c r="P44" s="362"/>
      <c r="Q44" s="130" t="s">
        <v>0</v>
      </c>
    </row>
    <row r="45" spans="1:17" ht="15" customHeight="1" x14ac:dyDescent="0.25">
      <c r="A45" s="368"/>
      <c r="B45" s="334"/>
      <c r="C45" s="370" t="str">
        <f>C5</f>
        <v>set</v>
      </c>
      <c r="D45" s="360"/>
      <c r="E45" s="364" t="str">
        <f>C25</f>
        <v>set</v>
      </c>
      <c r="F45" s="364"/>
      <c r="G45" s="131" t="str">
        <f>G25</f>
        <v>2025 /2024</v>
      </c>
      <c r="I45" s="359" t="str">
        <f>C5</f>
        <v>set</v>
      </c>
      <c r="J45" s="360"/>
      <c r="K45" s="371" t="str">
        <f>C25</f>
        <v>set</v>
      </c>
      <c r="L45" s="366"/>
      <c r="M45" s="131" t="str">
        <f>G45</f>
        <v>2025 /2024</v>
      </c>
      <c r="O45" s="359" t="str">
        <f>C5</f>
        <v>set</v>
      </c>
      <c r="P45" s="360"/>
      <c r="Q45" s="131" t="str">
        <f>Q25</f>
        <v>2025 /2024</v>
      </c>
    </row>
    <row r="46" spans="1:17" ht="15.75" customHeight="1" x14ac:dyDescent="0.25">
      <c r="A46" s="368"/>
      <c r="B46" s="334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8.75" customHeight="1" x14ac:dyDescent="0.25">
      <c r="A47" s="23" t="s">
        <v>114</v>
      </c>
      <c r="B47" s="15"/>
      <c r="C47" s="78">
        <f>C48+C49</f>
        <v>75503.72</v>
      </c>
      <c r="D47" s="210">
        <f>D48+D49</f>
        <v>87088.62</v>
      </c>
      <c r="E47" s="216">
        <f t="shared" ref="E47:E59" si="21">C47/$C$60</f>
        <v>0.51841462200510147</v>
      </c>
      <c r="F47" s="217">
        <f t="shared" ref="F47:F59" si="22">D47/$D$60</f>
        <v>0.51039202526342842</v>
      </c>
      <c r="G47" s="53">
        <f t="shared" ref="G47:G60" si="23">(D47-C47)/C47</f>
        <v>0.15343482413846621</v>
      </c>
      <c r="H47"/>
      <c r="I47" s="78">
        <f>I48+I49</f>
        <v>24790.718000000001</v>
      </c>
      <c r="J47" s="210">
        <f>J48+J49</f>
        <v>28010.740999999991</v>
      </c>
      <c r="K47" s="216">
        <f t="shared" ref="K47:K59" si="24">I47/$I$60</f>
        <v>0.54147814315463672</v>
      </c>
      <c r="L47" s="217">
        <f t="shared" ref="L47:L59" si="25">J47/$J$60</f>
        <v>0.55310500909528582</v>
      </c>
      <c r="M47" s="53">
        <f t="shared" ref="M47:M60" si="26">(J47-I47)/I47</f>
        <v>0.12988825091713721</v>
      </c>
      <c r="N47"/>
      <c r="O47" s="63">
        <f t="shared" ref="O47:O60" si="27">(I47/C47)*10</f>
        <v>3.2833770309595343</v>
      </c>
      <c r="P47" s="237">
        <f t="shared" ref="P47:P60" si="28">(J47/D47)*10</f>
        <v>3.2163491624967753</v>
      </c>
      <c r="Q47" s="53">
        <f t="shared" ref="Q47:Q60" si="29">(P47-O47)/O47</f>
        <v>-2.0414307534815993E-2</v>
      </c>
    </row>
    <row r="48" spans="1:17" ht="20.100000000000001" customHeight="1" x14ac:dyDescent="0.25">
      <c r="A48" s="8" t="s">
        <v>4</v>
      </c>
      <c r="C48" s="19">
        <v>37416.280000000021</v>
      </c>
      <c r="D48" s="140">
        <v>43083.790000000008</v>
      </c>
      <c r="E48" s="214">
        <f t="shared" si="21"/>
        <v>0.25690319169753556</v>
      </c>
      <c r="F48" s="215">
        <f t="shared" si="22"/>
        <v>0.25249708669312076</v>
      </c>
      <c r="G48" s="52">
        <f t="shared" si="23"/>
        <v>0.15147176576613133</v>
      </c>
      <c r="I48" s="19">
        <v>14997.038999999999</v>
      </c>
      <c r="J48" s="140">
        <v>16319.001999999993</v>
      </c>
      <c r="K48" s="214">
        <f t="shared" si="24"/>
        <v>0.32756489063921701</v>
      </c>
      <c r="L48" s="215">
        <f t="shared" si="25"/>
        <v>0.32223787830661055</v>
      </c>
      <c r="M48" s="52">
        <f t="shared" si="26"/>
        <v>8.8148267134598668E-2</v>
      </c>
      <c r="O48" s="27">
        <f t="shared" si="27"/>
        <v>4.0081587480102225</v>
      </c>
      <c r="P48" s="143">
        <f t="shared" si="28"/>
        <v>3.78773594430759</v>
      </c>
      <c r="Q48" s="52">
        <f t="shared" si="29"/>
        <v>-5.4993531334570384E-2</v>
      </c>
    </row>
    <row r="49" spans="1:17" ht="20.100000000000001" customHeight="1" x14ac:dyDescent="0.25">
      <c r="A49" s="8" t="s">
        <v>5</v>
      </c>
      <c r="C49" s="19">
        <v>38087.439999999973</v>
      </c>
      <c r="D49" s="140">
        <v>44004.829999999987</v>
      </c>
      <c r="E49" s="214">
        <f t="shared" si="21"/>
        <v>0.26151143030756591</v>
      </c>
      <c r="F49" s="215">
        <f t="shared" si="22"/>
        <v>0.25789493857030765</v>
      </c>
      <c r="G49" s="52">
        <f t="shared" si="23"/>
        <v>0.15536329036553831</v>
      </c>
      <c r="I49" s="19">
        <v>9793.6790000000001</v>
      </c>
      <c r="J49" s="140">
        <v>11691.738999999998</v>
      </c>
      <c r="K49" s="214">
        <f t="shared" si="24"/>
        <v>0.21391325251541965</v>
      </c>
      <c r="L49" s="215">
        <f t="shared" si="25"/>
        <v>0.23086713078867527</v>
      </c>
      <c r="M49" s="52">
        <f t="shared" si="26"/>
        <v>0.1938045958010261</v>
      </c>
      <c r="O49" s="27">
        <f t="shared" si="27"/>
        <v>2.5713670963446233</v>
      </c>
      <c r="P49" s="143">
        <f t="shared" si="28"/>
        <v>2.6569217515440924</v>
      </c>
      <c r="Q49" s="52">
        <f t="shared" si="29"/>
        <v>3.3272050233936222E-2</v>
      </c>
    </row>
    <row r="50" spans="1:17" ht="20.100000000000001" customHeight="1" x14ac:dyDescent="0.25">
      <c r="A50" s="23" t="s">
        <v>38</v>
      </c>
      <c r="B50" s="15"/>
      <c r="C50" s="78">
        <f>C51+C52</f>
        <v>53742.339999999989</v>
      </c>
      <c r="D50" s="210">
        <f>D51+D52</f>
        <v>64243.879999999968</v>
      </c>
      <c r="E50" s="216">
        <f t="shared" si="21"/>
        <v>0.3689992344320206</v>
      </c>
      <c r="F50" s="217">
        <f t="shared" si="22"/>
        <v>0.37650802164485614</v>
      </c>
      <c r="G50" s="53">
        <f t="shared" si="23"/>
        <v>0.19540533590461415</v>
      </c>
      <c r="I50" s="78">
        <f>I51+I52</f>
        <v>7209.3880000000008</v>
      </c>
      <c r="J50" s="210">
        <f>J51+J52</f>
        <v>8069.4940000000042</v>
      </c>
      <c r="K50" s="216">
        <f t="shared" si="24"/>
        <v>0.15746724348690991</v>
      </c>
      <c r="L50" s="217">
        <f t="shared" si="25"/>
        <v>0.15934164513050042</v>
      </c>
      <c r="M50" s="53">
        <f t="shared" si="26"/>
        <v>0.1193036080177684</v>
      </c>
      <c r="O50" s="63">
        <f t="shared" si="27"/>
        <v>1.3414726638252077</v>
      </c>
      <c r="P50" s="237">
        <f t="shared" si="28"/>
        <v>1.256072018066158</v>
      </c>
      <c r="Q50" s="53">
        <f t="shared" si="29"/>
        <v>-6.3661860626760644E-2</v>
      </c>
    </row>
    <row r="51" spans="1:17" ht="20.100000000000001" customHeight="1" x14ac:dyDescent="0.25">
      <c r="A51" s="8"/>
      <c r="B51" t="s">
        <v>6</v>
      </c>
      <c r="C51" s="31">
        <v>52777.899999999987</v>
      </c>
      <c r="D51" s="141">
        <v>61890.089999999967</v>
      </c>
      <c r="E51" s="214">
        <f t="shared" si="21"/>
        <v>0.36237731172348914</v>
      </c>
      <c r="F51" s="215">
        <f t="shared" si="22"/>
        <v>0.3627133875681558</v>
      </c>
      <c r="G51" s="52">
        <f t="shared" si="23"/>
        <v>0.17265162122782421</v>
      </c>
      <c r="I51" s="31">
        <v>6910.8570000000009</v>
      </c>
      <c r="J51" s="141">
        <v>7532.5320000000047</v>
      </c>
      <c r="K51" s="214">
        <f t="shared" si="24"/>
        <v>0.1509467380479752</v>
      </c>
      <c r="L51" s="215">
        <f t="shared" si="25"/>
        <v>0.14873869921436692</v>
      </c>
      <c r="M51" s="52">
        <f t="shared" si="26"/>
        <v>8.9956281833064075E-2</v>
      </c>
      <c r="O51" s="27">
        <f t="shared" si="27"/>
        <v>1.3094225044952532</v>
      </c>
      <c r="P51" s="143">
        <f t="shared" si="28"/>
        <v>1.2170820885863969</v>
      </c>
      <c r="Q51" s="52">
        <f t="shared" si="29"/>
        <v>-7.0519954859376011E-2</v>
      </c>
    </row>
    <row r="52" spans="1:17" ht="20.100000000000001" customHeight="1" x14ac:dyDescent="0.25">
      <c r="A52" s="8"/>
      <c r="B52" t="s">
        <v>39</v>
      </c>
      <c r="C52" s="31">
        <v>964.43999999999994</v>
      </c>
      <c r="D52" s="141">
        <v>2353.7899999999991</v>
      </c>
      <c r="E52" s="218">
        <f t="shared" si="21"/>
        <v>6.6219227085314476E-3</v>
      </c>
      <c r="F52" s="219">
        <f t="shared" si="22"/>
        <v>1.3794634076700316E-2</v>
      </c>
      <c r="G52" s="52">
        <f t="shared" si="23"/>
        <v>1.4405769151009904</v>
      </c>
      <c r="I52" s="31">
        <v>298.53099999999995</v>
      </c>
      <c r="J52" s="141">
        <v>536.96199999999988</v>
      </c>
      <c r="K52" s="218">
        <f t="shared" si="24"/>
        <v>6.5205054389347178E-3</v>
      </c>
      <c r="L52" s="219">
        <f t="shared" si="25"/>
        <v>1.0602945916133489E-2</v>
      </c>
      <c r="M52" s="52">
        <f t="shared" si="26"/>
        <v>0.79868087401308396</v>
      </c>
      <c r="O52" s="27">
        <f t="shared" si="27"/>
        <v>3.0953817759528839</v>
      </c>
      <c r="P52" s="143">
        <f t="shared" si="28"/>
        <v>2.281265533458805</v>
      </c>
      <c r="Q52" s="52">
        <f t="shared" si="29"/>
        <v>-0.26300996174969754</v>
      </c>
    </row>
    <row r="53" spans="1:17" ht="20.100000000000001" customHeight="1" x14ac:dyDescent="0.25">
      <c r="A53" s="23" t="s">
        <v>128</v>
      </c>
      <c r="B53" s="15"/>
      <c r="C53" s="78">
        <f>SUM(C54:C56)</f>
        <v>14743.170000000002</v>
      </c>
      <c r="D53" s="210">
        <f>SUM(D54:D56)</f>
        <v>14934.509999999997</v>
      </c>
      <c r="E53" s="216">
        <f t="shared" si="21"/>
        <v>0.10122779252077849</v>
      </c>
      <c r="F53" s="217">
        <f t="shared" si="22"/>
        <v>8.752526799961835E-2</v>
      </c>
      <c r="G53" s="53">
        <f t="shared" si="23"/>
        <v>1.2978212962340844E-2</v>
      </c>
      <c r="I53" s="78">
        <f>SUM(I54:I56)</f>
        <v>12972.785</v>
      </c>
      <c r="J53" s="210">
        <f>SUM(J54:J56)</f>
        <v>12760.353999999996</v>
      </c>
      <c r="K53" s="216">
        <f t="shared" si="24"/>
        <v>0.28335119351300447</v>
      </c>
      <c r="L53" s="217">
        <f t="shared" si="25"/>
        <v>0.25196819017494276</v>
      </c>
      <c r="M53" s="53">
        <f t="shared" si="26"/>
        <v>-1.637512685209877E-2</v>
      </c>
      <c r="O53" s="63">
        <f t="shared" si="27"/>
        <v>8.799182943695282</v>
      </c>
      <c r="P53" s="237">
        <f t="shared" si="28"/>
        <v>8.5442066730009874</v>
      </c>
      <c r="Q53" s="53">
        <f t="shared" si="29"/>
        <v>-2.8977266676446151E-2</v>
      </c>
    </row>
    <row r="54" spans="1:17" ht="20.100000000000001" customHeight="1" x14ac:dyDescent="0.25">
      <c r="A54" s="8"/>
      <c r="B54" s="3" t="s">
        <v>7</v>
      </c>
      <c r="C54" s="31">
        <v>13728.410000000002</v>
      </c>
      <c r="D54" s="141">
        <v>14020.669999999996</v>
      </c>
      <c r="E54" s="214">
        <f t="shared" si="21"/>
        <v>9.4260368639863784E-2</v>
      </c>
      <c r="F54" s="215">
        <f t="shared" si="22"/>
        <v>8.21696124803699E-2</v>
      </c>
      <c r="G54" s="52">
        <f t="shared" si="23"/>
        <v>2.1288699856720095E-2</v>
      </c>
      <c r="I54" s="31">
        <v>12326.822</v>
      </c>
      <c r="J54" s="141">
        <v>11918.944999999996</v>
      </c>
      <c r="K54" s="214">
        <f t="shared" si="24"/>
        <v>0.26924208841219222</v>
      </c>
      <c r="L54" s="215">
        <f t="shared" si="25"/>
        <v>0.2353535803508808</v>
      </c>
      <c r="M54" s="52">
        <f t="shared" si="26"/>
        <v>-3.3088577088239292E-2</v>
      </c>
      <c r="O54" s="27">
        <f t="shared" si="27"/>
        <v>8.9790602116341205</v>
      </c>
      <c r="P54" s="143">
        <f t="shared" si="28"/>
        <v>8.5009810515474644</v>
      </c>
      <c r="Q54" s="52">
        <f t="shared" si="29"/>
        <v>-5.3243785966287593E-2</v>
      </c>
    </row>
    <row r="55" spans="1:17" ht="20.100000000000001" customHeight="1" x14ac:dyDescent="0.25">
      <c r="A55" s="8"/>
      <c r="B55" s="3" t="s">
        <v>8</v>
      </c>
      <c r="C55" s="31">
        <v>688.08999999999992</v>
      </c>
      <c r="D55" s="141">
        <v>807.87000000000012</v>
      </c>
      <c r="E55" s="214">
        <f t="shared" si="21"/>
        <v>4.7244813534417941E-3</v>
      </c>
      <c r="F55" s="215">
        <f t="shared" si="22"/>
        <v>4.7346071788663775E-3</v>
      </c>
      <c r="G55" s="52">
        <f t="shared" si="23"/>
        <v>0.17407606563094974</v>
      </c>
      <c r="I55" s="31">
        <v>448.31299999999999</v>
      </c>
      <c r="J55" s="141">
        <v>763.49099999999976</v>
      </c>
      <c r="K55" s="214">
        <f t="shared" si="24"/>
        <v>9.7920395364137752E-3</v>
      </c>
      <c r="L55" s="215">
        <f t="shared" si="25"/>
        <v>1.5076027317491131E-2</v>
      </c>
      <c r="M55" s="52">
        <f t="shared" si="26"/>
        <v>0.70303114118930254</v>
      </c>
      <c r="O55" s="27">
        <f t="shared" si="27"/>
        <v>6.5153250301559398</v>
      </c>
      <c r="P55" s="143">
        <f t="shared" si="28"/>
        <v>9.4506665676408286</v>
      </c>
      <c r="Q55" s="52">
        <f t="shared" si="29"/>
        <v>0.45052879540142199</v>
      </c>
    </row>
    <row r="56" spans="1:17" ht="20.100000000000001" customHeight="1" x14ac:dyDescent="0.25">
      <c r="A56" s="32"/>
      <c r="B56" s="33" t="s">
        <v>9</v>
      </c>
      <c r="C56" s="211">
        <v>326.67</v>
      </c>
      <c r="D56" s="212">
        <v>105.97000000000001</v>
      </c>
      <c r="E56" s="218">
        <f t="shared" si="21"/>
        <v>2.2429425274729047E-3</v>
      </c>
      <c r="F56" s="219">
        <f t="shared" si="22"/>
        <v>6.2104834038207888E-4</v>
      </c>
      <c r="G56" s="52">
        <f t="shared" si="23"/>
        <v>-0.67560535096580643</v>
      </c>
      <c r="I56" s="211">
        <v>197.65</v>
      </c>
      <c r="J56" s="212">
        <v>77.917999999999978</v>
      </c>
      <c r="K56" s="218">
        <f t="shared" si="24"/>
        <v>4.317065564398496E-3</v>
      </c>
      <c r="L56" s="219">
        <f t="shared" si="25"/>
        <v>1.5385825065708358E-3</v>
      </c>
      <c r="M56" s="52">
        <f t="shared" si="26"/>
        <v>-0.6057778902099672</v>
      </c>
      <c r="O56" s="27">
        <f t="shared" si="27"/>
        <v>6.0504484648115833</v>
      </c>
      <c r="P56" s="143">
        <f t="shared" si="28"/>
        <v>7.3528357082193043</v>
      </c>
      <c r="Q56" s="52">
        <f t="shared" si="29"/>
        <v>0.21525466268859109</v>
      </c>
    </row>
    <row r="57" spans="1:17" ht="20.100000000000001" customHeight="1" x14ac:dyDescent="0.25">
      <c r="A57" s="8" t="s">
        <v>129</v>
      </c>
      <c r="B57" s="3"/>
      <c r="C57" s="19">
        <v>53.61</v>
      </c>
      <c r="D57" s="140">
        <v>48.88000000000001</v>
      </c>
      <c r="E57" s="214">
        <f t="shared" si="21"/>
        <v>3.6809057733438154E-4</v>
      </c>
      <c r="F57" s="215">
        <f t="shared" si="22"/>
        <v>2.8646638556078152E-4</v>
      </c>
      <c r="G57" s="54">
        <f t="shared" si="23"/>
        <v>-8.8229807871665539E-2</v>
      </c>
      <c r="I57" s="19">
        <v>101.35400000000001</v>
      </c>
      <c r="J57" s="140">
        <v>219.87299999999999</v>
      </c>
      <c r="K57" s="214">
        <f t="shared" si="24"/>
        <v>2.2137711268102461E-3</v>
      </c>
      <c r="L57" s="215">
        <f t="shared" si="25"/>
        <v>4.3416508568912123E-3</v>
      </c>
      <c r="M57" s="54">
        <f t="shared" si="26"/>
        <v>1.1693569074728176</v>
      </c>
      <c r="O57" s="238">
        <f t="shared" si="27"/>
        <v>18.905801156500655</v>
      </c>
      <c r="P57" s="239">
        <f t="shared" si="28"/>
        <v>44.982201309328957</v>
      </c>
      <c r="Q57" s="54">
        <f t="shared" si="29"/>
        <v>1.3792803561705755</v>
      </c>
    </row>
    <row r="58" spans="1:17" ht="20.100000000000001" customHeight="1" x14ac:dyDescent="0.25">
      <c r="A58" s="8" t="s">
        <v>10</v>
      </c>
      <c r="C58" s="19">
        <v>919.75999999999954</v>
      </c>
      <c r="D58" s="140">
        <v>2237.5200000000004</v>
      </c>
      <c r="E58" s="214">
        <f t="shared" si="21"/>
        <v>6.3151462303501328E-3</v>
      </c>
      <c r="F58" s="215">
        <f t="shared" si="22"/>
        <v>1.3113221502045004E-2</v>
      </c>
      <c r="G58" s="52">
        <f t="shared" si="23"/>
        <v>1.432721579542491</v>
      </c>
      <c r="I58" s="19">
        <v>584.15899999999999</v>
      </c>
      <c r="J58" s="140">
        <v>1251.5169999999998</v>
      </c>
      <c r="K58" s="214">
        <f t="shared" si="24"/>
        <v>1.2759183926301345E-2</v>
      </c>
      <c r="L58" s="215">
        <f t="shared" si="25"/>
        <v>2.4712674386868413E-2</v>
      </c>
      <c r="M58" s="52">
        <f t="shared" si="26"/>
        <v>1.1424252643543964</v>
      </c>
      <c r="O58" s="27">
        <f t="shared" si="27"/>
        <v>6.3512111855266618</v>
      </c>
      <c r="P58" s="143">
        <f t="shared" si="28"/>
        <v>5.5933220708641693</v>
      </c>
      <c r="Q58" s="52">
        <f t="shared" si="29"/>
        <v>-0.1193298557587872</v>
      </c>
    </row>
    <row r="59" spans="1:17" ht="20.100000000000001" customHeight="1" thickBot="1" x14ac:dyDescent="0.3">
      <c r="A59" s="8" t="s">
        <v>11</v>
      </c>
      <c r="B59" s="10"/>
      <c r="C59" s="21">
        <v>680.9</v>
      </c>
      <c r="D59" s="142">
        <v>2077.4300000000003</v>
      </c>
      <c r="E59" s="220">
        <f t="shared" si="21"/>
        <v>4.6751142344148549E-3</v>
      </c>
      <c r="F59" s="221">
        <f t="shared" si="22"/>
        <v>1.217499720449129E-2</v>
      </c>
      <c r="G59" s="55">
        <f t="shared" si="23"/>
        <v>2.051006021442209</v>
      </c>
      <c r="I59" s="21">
        <v>125.01</v>
      </c>
      <c r="J59" s="142">
        <v>330.73900000000009</v>
      </c>
      <c r="K59" s="220">
        <f t="shared" si="24"/>
        <v>2.7304647923372424E-3</v>
      </c>
      <c r="L59" s="221">
        <f t="shared" si="25"/>
        <v>6.5308303555113318E-3</v>
      </c>
      <c r="M59" s="55">
        <f t="shared" si="26"/>
        <v>1.6457003439724829</v>
      </c>
      <c r="O59" s="240">
        <f t="shared" si="27"/>
        <v>1.8359524159201059</v>
      </c>
      <c r="P59" s="241">
        <f t="shared" si="28"/>
        <v>1.5920584568433114</v>
      </c>
      <c r="Q59" s="55">
        <f t="shared" si="29"/>
        <v>-0.13284328992511751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145643.5</v>
      </c>
      <c r="D60" s="226">
        <f>D48+D49+D50+D53+D57+D58+D59</f>
        <v>170630.83999999997</v>
      </c>
      <c r="E60" s="222">
        <f>E48+E49+E50+E53+E57+E58+E59</f>
        <v>0.99999999999999989</v>
      </c>
      <c r="F60" s="223">
        <f>F48+F49+F50+F53+F57+F58+F59</f>
        <v>1</v>
      </c>
      <c r="G60" s="55">
        <f t="shared" si="23"/>
        <v>0.17156508872692544</v>
      </c>
      <c r="H60" s="1"/>
      <c r="I60" s="213">
        <f>I48+I49+I50+I53+I57+I58+I59</f>
        <v>45783.414000000004</v>
      </c>
      <c r="J60" s="226">
        <f>J48+J49+J50+J53+J57+J58+J59</f>
        <v>50642.717999999993</v>
      </c>
      <c r="K60" s="222">
        <f>K48+K49+K50+K53+K57+K58+K59</f>
        <v>1</v>
      </c>
      <c r="L60" s="223">
        <f>L48+L49+L50+L53+L57+L58+L59</f>
        <v>1</v>
      </c>
      <c r="M60" s="55">
        <f t="shared" si="26"/>
        <v>0.10613677695595153</v>
      </c>
      <c r="N60" s="1"/>
      <c r="O60" s="24">
        <f t="shared" si="27"/>
        <v>3.1435260756573418</v>
      </c>
      <c r="P60" s="242">
        <f t="shared" si="28"/>
        <v>2.9679697995977747</v>
      </c>
      <c r="Q60" s="55">
        <f t="shared" si="29"/>
        <v>-5.5846928523682282E-2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K4:L4"/>
    <mergeCell ref="O4:P4"/>
    <mergeCell ref="K24:L24"/>
    <mergeCell ref="I5:J5"/>
    <mergeCell ref="K5:L5"/>
    <mergeCell ref="O5:P5"/>
    <mergeCell ref="O24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50" t="s">
        <v>16</v>
      </c>
      <c r="B4" s="333"/>
      <c r="C4" s="333"/>
      <c r="D4" s="333"/>
      <c r="E4" s="369" t="s">
        <v>1</v>
      </c>
      <c r="F4" s="367"/>
      <c r="G4" s="362" t="s">
        <v>104</v>
      </c>
      <c r="H4" s="362"/>
      <c r="I4" s="130" t="s">
        <v>0</v>
      </c>
      <c r="K4" s="363" t="s">
        <v>19</v>
      </c>
      <c r="L4" s="362"/>
      <c r="M4" s="372" t="s">
        <v>104</v>
      </c>
      <c r="N4" s="373"/>
      <c r="O4" s="130" t="s">
        <v>0</v>
      </c>
      <c r="Q4" s="361" t="s">
        <v>22</v>
      </c>
      <c r="R4" s="362"/>
      <c r="S4" s="130" t="s">
        <v>0</v>
      </c>
    </row>
    <row r="5" spans="1:19" x14ac:dyDescent="0.25">
      <c r="A5" s="368"/>
      <c r="B5" s="334"/>
      <c r="C5" s="334"/>
      <c r="D5" s="334"/>
      <c r="E5" s="370" t="s">
        <v>157</v>
      </c>
      <c r="F5" s="360"/>
      <c r="G5" s="364" t="str">
        <f>E5</f>
        <v>jan-set</v>
      </c>
      <c r="H5" s="364"/>
      <c r="I5" s="131" t="s">
        <v>150</v>
      </c>
      <c r="K5" s="359" t="str">
        <f>E5</f>
        <v>jan-set</v>
      </c>
      <c r="L5" s="364"/>
      <c r="M5" s="365" t="str">
        <f>E5</f>
        <v>jan-set</v>
      </c>
      <c r="N5" s="366"/>
      <c r="O5" s="131" t="str">
        <f>I5</f>
        <v>2025 /2024</v>
      </c>
      <c r="Q5" s="359" t="str">
        <f>E5</f>
        <v>jan-set</v>
      </c>
      <c r="R5" s="360"/>
      <c r="S5" s="131" t="str">
        <f>O5</f>
        <v>2025 /2024</v>
      </c>
    </row>
    <row r="6" spans="1:19" ht="19.5" customHeight="1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1130940.0200000016</v>
      </c>
      <c r="F7" s="145">
        <v>1149781.4400000023</v>
      </c>
      <c r="G7" s="243">
        <f>E7/E15</f>
        <v>0.44915668464928282</v>
      </c>
      <c r="H7" s="244">
        <f>F7/F15</f>
        <v>0.44331658176484962</v>
      </c>
      <c r="I7" s="164">
        <f t="shared" ref="I7:I11" si="0">(F7-E7)/E7</f>
        <v>1.6659963982882661E-2</v>
      </c>
      <c r="J7" s="1"/>
      <c r="K7" s="17">
        <v>292617.94399999978</v>
      </c>
      <c r="L7" s="145">
        <v>297353.70700000011</v>
      </c>
      <c r="M7" s="243">
        <f>K7/K15</f>
        <v>0.42034835197321746</v>
      </c>
      <c r="N7" s="244">
        <f>L7/L15</f>
        <v>0.42716268373543237</v>
      </c>
      <c r="O7" s="164">
        <f t="shared" ref="O7:O18" si="1">(L7-K7)/K7</f>
        <v>1.6184116856484815E-2</v>
      </c>
      <c r="P7" s="1"/>
      <c r="Q7" s="187">
        <f t="shared" ref="Q7:Q18" si="2">(K7/E7)*10</f>
        <v>2.5873869420590436</v>
      </c>
      <c r="R7" s="188">
        <f t="shared" ref="R7:R18" si="3">(L7/F7)*10</f>
        <v>2.5861759170508054</v>
      </c>
      <c r="S7" s="55">
        <f>(R7-Q7)/Q7</f>
        <v>-4.6804943959193285E-4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799590.3200000017</v>
      </c>
      <c r="F8" s="181">
        <v>808003.92000000214</v>
      </c>
      <c r="G8" s="245">
        <f>E8/E7</f>
        <v>0.70701390512292639</v>
      </c>
      <c r="H8" s="246">
        <f>F8/F7</f>
        <v>0.70274566268872851</v>
      </c>
      <c r="I8" s="206">
        <f t="shared" si="0"/>
        <v>1.0522388515159143E-2</v>
      </c>
      <c r="K8" s="180">
        <v>261216.45399999982</v>
      </c>
      <c r="L8" s="181">
        <v>264004.46400000015</v>
      </c>
      <c r="M8" s="250">
        <f>K8/K7</f>
        <v>0.89268774986676835</v>
      </c>
      <c r="N8" s="246">
        <f>L8/L7</f>
        <v>0.88784655373406884</v>
      </c>
      <c r="O8" s="207">
        <f t="shared" si="1"/>
        <v>1.0673179109920584E-2</v>
      </c>
      <c r="Q8" s="189">
        <f t="shared" si="2"/>
        <v>3.2668786435533548</v>
      </c>
      <c r="R8" s="190">
        <f t="shared" si="3"/>
        <v>3.2673661286197655</v>
      </c>
      <c r="S8" s="182">
        <f t="shared" ref="S8:S18" si="4">(R8-Q8)/Q8</f>
        <v>1.4922043932445768E-4</v>
      </c>
    </row>
    <row r="9" spans="1:19" ht="24" customHeight="1" x14ac:dyDescent="0.25">
      <c r="A9" s="8"/>
      <c r="B9" t="s">
        <v>37</v>
      </c>
      <c r="E9" s="19">
        <v>126041.71999999991</v>
      </c>
      <c r="F9" s="140">
        <v>123473.87000000008</v>
      </c>
      <c r="G9" s="247">
        <f>E9/E7</f>
        <v>0.11144863367731891</v>
      </c>
      <c r="H9" s="215">
        <f>F9/F7</f>
        <v>0.10738899212010226</v>
      </c>
      <c r="I9" s="182">
        <f t="shared" ref="I9:I10" si="5">(F9-E9)/E9</f>
        <v>-2.0373016172738938E-2</v>
      </c>
      <c r="K9" s="19">
        <v>18329.30799999999</v>
      </c>
      <c r="L9" s="140">
        <v>18720.486999999986</v>
      </c>
      <c r="M9" s="247">
        <f>K9/K7</f>
        <v>6.2639043079326689E-2</v>
      </c>
      <c r="N9" s="215">
        <f>L9/L7</f>
        <v>6.295696525485045E-2</v>
      </c>
      <c r="O9" s="182">
        <f t="shared" si="1"/>
        <v>2.1341722229775213E-2</v>
      </c>
      <c r="Q9" s="189">
        <f t="shared" si="2"/>
        <v>1.4542254739145104</v>
      </c>
      <c r="R9" s="190">
        <f t="shared" si="3"/>
        <v>1.5161496922385256</v>
      </c>
      <c r="S9" s="182">
        <f t="shared" si="4"/>
        <v>4.2582267629603855E-2</v>
      </c>
    </row>
    <row r="10" spans="1:19" ht="24" customHeight="1" thickBot="1" x14ac:dyDescent="0.3">
      <c r="A10" s="8"/>
      <c r="B10" t="s">
        <v>36</v>
      </c>
      <c r="E10" s="19">
        <v>205307.98000000004</v>
      </c>
      <c r="F10" s="140">
        <v>218303.65</v>
      </c>
      <c r="G10" s="247">
        <f>E10/E7</f>
        <v>0.18153746119975464</v>
      </c>
      <c r="H10" s="215">
        <f>F10/F7</f>
        <v>0.18986534519116918</v>
      </c>
      <c r="I10" s="186">
        <f t="shared" si="5"/>
        <v>6.3298416359656121E-2</v>
      </c>
      <c r="K10" s="19">
        <v>13072.182000000001</v>
      </c>
      <c r="L10" s="140">
        <v>14628.756000000003</v>
      </c>
      <c r="M10" s="247">
        <f>K10/K7</f>
        <v>4.4673207053905109E-2</v>
      </c>
      <c r="N10" s="215">
        <f>L10/L7</f>
        <v>4.9196481011080845E-2</v>
      </c>
      <c r="O10" s="209">
        <f t="shared" si="1"/>
        <v>0.11907530051218704</v>
      </c>
      <c r="Q10" s="189">
        <f t="shared" si="2"/>
        <v>0.63671085751269874</v>
      </c>
      <c r="R10" s="190">
        <f t="shared" si="3"/>
        <v>0.67011046310952671</v>
      </c>
      <c r="S10" s="182">
        <f t="shared" si="4"/>
        <v>5.2456472514546125E-2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1386978.6900000039</v>
      </c>
      <c r="F11" s="145">
        <v>1443808.5300000052</v>
      </c>
      <c r="G11" s="243">
        <f>E11/E15</f>
        <v>0.55084331535071707</v>
      </c>
      <c r="H11" s="244">
        <f>F11/F15</f>
        <v>0.55668341823515033</v>
      </c>
      <c r="I11" s="164">
        <f t="shared" si="0"/>
        <v>4.0973837889319763E-2</v>
      </c>
      <c r="J11" s="1"/>
      <c r="K11" s="17">
        <v>403514.06799999962</v>
      </c>
      <c r="L11" s="145">
        <v>398759.78399999841</v>
      </c>
      <c r="M11" s="243">
        <f>K11/K15</f>
        <v>0.5796516480267826</v>
      </c>
      <c r="N11" s="244">
        <f>L11/L15</f>
        <v>0.57283731626456769</v>
      </c>
      <c r="O11" s="164">
        <f t="shared" si="1"/>
        <v>-1.1782201358097908E-2</v>
      </c>
      <c r="Q11" s="191">
        <f t="shared" si="2"/>
        <v>2.9093025791189224</v>
      </c>
      <c r="R11" s="192">
        <f t="shared" si="3"/>
        <v>2.7618605633255058</v>
      </c>
      <c r="S11" s="57">
        <f t="shared" si="4"/>
        <v>-5.06795054084987E-2</v>
      </c>
    </row>
    <row r="12" spans="1:19" s="3" customFormat="1" ht="24" customHeight="1" x14ac:dyDescent="0.25">
      <c r="A12" s="46"/>
      <c r="B12" s="3" t="s">
        <v>33</v>
      </c>
      <c r="E12" s="31">
        <v>1040977.020000004</v>
      </c>
      <c r="F12" s="141">
        <v>1060547.1700000055</v>
      </c>
      <c r="G12" s="247">
        <f>E12/E11</f>
        <v>0.7505356985693854</v>
      </c>
      <c r="H12" s="215">
        <f>F12/F11</f>
        <v>0.73454834762612309</v>
      </c>
      <c r="I12" s="206">
        <f t="shared" ref="I12:I18" si="6">(F12-E12)/E12</f>
        <v>1.8799790604408791E-2</v>
      </c>
      <c r="K12" s="31">
        <v>368808.36999999965</v>
      </c>
      <c r="L12" s="141">
        <v>360343.58099999838</v>
      </c>
      <c r="M12" s="247">
        <f>K12/K11</f>
        <v>0.91399135556284994</v>
      </c>
      <c r="N12" s="215">
        <f>L12/L11</f>
        <v>0.90366078892248525</v>
      </c>
      <c r="O12" s="206">
        <f t="shared" si="1"/>
        <v>-2.2951726936135636E-2</v>
      </c>
      <c r="Q12" s="189">
        <f t="shared" si="2"/>
        <v>3.5429059711615754</v>
      </c>
      <c r="R12" s="190">
        <f t="shared" si="3"/>
        <v>3.3977138518034655</v>
      </c>
      <c r="S12" s="182">
        <f t="shared" si="4"/>
        <v>-4.0981081784258362E-2</v>
      </c>
    </row>
    <row r="13" spans="1:19" ht="24" customHeight="1" x14ac:dyDescent="0.25">
      <c r="A13" s="8"/>
      <c r="B13" s="3" t="s">
        <v>37</v>
      </c>
      <c r="D13" s="3"/>
      <c r="E13" s="19">
        <v>109756.73999999999</v>
      </c>
      <c r="F13" s="140">
        <v>124213.29999999989</v>
      </c>
      <c r="G13" s="247">
        <f>E13/E11</f>
        <v>7.9133688780755301E-2</v>
      </c>
      <c r="H13" s="215">
        <f>F13/F11</f>
        <v>8.6031698399786735E-2</v>
      </c>
      <c r="I13" s="182">
        <f t="shared" ref="I13:I14" si="7">(F13-E13)/E13</f>
        <v>0.13171455347525715</v>
      </c>
      <c r="K13" s="19">
        <v>13924.080999999982</v>
      </c>
      <c r="L13" s="140">
        <v>15736.965999999997</v>
      </c>
      <c r="M13" s="247">
        <f>K13/K11</f>
        <v>3.4507052180396333E-2</v>
      </c>
      <c r="N13" s="215">
        <f>L13/L11</f>
        <v>3.9464777120051954E-2</v>
      </c>
      <c r="O13" s="182">
        <f t="shared" si="1"/>
        <v>0.13019782059584523</v>
      </c>
      <c r="Q13" s="189">
        <f t="shared" si="2"/>
        <v>1.2686310653906068</v>
      </c>
      <c r="R13" s="190">
        <f t="shared" si="3"/>
        <v>1.2669308359088771</v>
      </c>
      <c r="S13" s="182">
        <f t="shared" si="4"/>
        <v>-1.3402079833242609E-3</v>
      </c>
    </row>
    <row r="14" spans="1:19" ht="24" customHeight="1" thickBot="1" x14ac:dyDescent="0.3">
      <c r="A14" s="8"/>
      <c r="B14" t="s">
        <v>36</v>
      </c>
      <c r="E14" s="19">
        <v>236244.93</v>
      </c>
      <c r="F14" s="140">
        <v>259048.05999999985</v>
      </c>
      <c r="G14" s="247">
        <f>E14/E11</f>
        <v>0.17033061264985933</v>
      </c>
      <c r="H14" s="215">
        <f>F14/F11</f>
        <v>0.17941995397409027</v>
      </c>
      <c r="I14" s="186">
        <f t="shared" si="7"/>
        <v>9.6523256604913635E-2</v>
      </c>
      <c r="K14" s="19">
        <v>20781.616999999991</v>
      </c>
      <c r="L14" s="140">
        <v>22679.237000000012</v>
      </c>
      <c r="M14" s="247">
        <f>K14/K11</f>
        <v>5.1501592256753763E-2</v>
      </c>
      <c r="N14" s="215">
        <f>L14/L11</f>
        <v>5.6874433957462729E-2</v>
      </c>
      <c r="O14" s="209">
        <f t="shared" si="1"/>
        <v>9.1312432521493472E-2</v>
      </c>
      <c r="Q14" s="189">
        <f t="shared" si="2"/>
        <v>0.87966404189076108</v>
      </c>
      <c r="R14" s="190">
        <f t="shared" si="3"/>
        <v>0.87548376158462737</v>
      </c>
      <c r="S14" s="182">
        <f t="shared" si="4"/>
        <v>-4.7521327541689235E-3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2517918.710000006</v>
      </c>
      <c r="F15" s="145">
        <v>2593589.9700000077</v>
      </c>
      <c r="G15" s="243">
        <f>G7+G11</f>
        <v>0.99999999999999989</v>
      </c>
      <c r="H15" s="244">
        <f>H7+H11</f>
        <v>1</v>
      </c>
      <c r="I15" s="164">
        <f t="shared" si="6"/>
        <v>3.0053098894523667E-2</v>
      </c>
      <c r="J15" s="1"/>
      <c r="K15" s="17">
        <v>696132.01199999941</v>
      </c>
      <c r="L15" s="145">
        <v>696113.49099999852</v>
      </c>
      <c r="M15" s="243">
        <f>M7+M11</f>
        <v>1</v>
      </c>
      <c r="N15" s="244">
        <f>N7+N11</f>
        <v>1</v>
      </c>
      <c r="O15" s="164">
        <f t="shared" si="1"/>
        <v>-2.6605585839487361E-5</v>
      </c>
      <c r="Q15" s="191">
        <f t="shared" si="2"/>
        <v>2.7647120188403451</v>
      </c>
      <c r="R15" s="192">
        <f t="shared" si="3"/>
        <v>2.6839766464704384</v>
      </c>
      <c r="S15" s="57">
        <f t="shared" si="4"/>
        <v>-2.9202091147189729E-2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1840567.3400000057</v>
      </c>
      <c r="F16" s="181">
        <f t="shared" ref="F16:F17" si="8">F8+F12</f>
        <v>1868551.0900000078</v>
      </c>
      <c r="G16" s="245">
        <f>E16/E15</f>
        <v>0.73098759411498293</v>
      </c>
      <c r="H16" s="246">
        <f>F16/F15</f>
        <v>0.72044969004873283</v>
      </c>
      <c r="I16" s="207">
        <f t="shared" si="6"/>
        <v>1.5203871867030962E-2</v>
      </c>
      <c r="J16" s="3"/>
      <c r="K16" s="180">
        <f t="shared" ref="K16:L18" si="9">K8+K12</f>
        <v>630024.82399999944</v>
      </c>
      <c r="L16" s="181">
        <f t="shared" si="9"/>
        <v>624348.04499999853</v>
      </c>
      <c r="M16" s="250">
        <f>K16/K15</f>
        <v>0.90503642001741469</v>
      </c>
      <c r="N16" s="246">
        <f>L16/L15</f>
        <v>0.89690553777817794</v>
      </c>
      <c r="O16" s="207">
        <f t="shared" si="1"/>
        <v>-9.0104052788893239E-3</v>
      </c>
      <c r="P16" s="3"/>
      <c r="Q16" s="189">
        <f t="shared" si="2"/>
        <v>3.4229925214254724</v>
      </c>
      <c r="R16" s="190">
        <f t="shared" si="3"/>
        <v>3.3413485365283533</v>
      </c>
      <c r="S16" s="182">
        <f t="shared" si="4"/>
        <v>-2.3851639869525407E-2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235798.4599999999</v>
      </c>
      <c r="F17" s="140">
        <f t="shared" si="8"/>
        <v>247687.16999999998</v>
      </c>
      <c r="G17" s="248">
        <f>E17/E15</f>
        <v>9.364816229512006E-2</v>
      </c>
      <c r="H17" s="215">
        <f>F17/F15</f>
        <v>9.54997408476249E-2</v>
      </c>
      <c r="I17" s="182">
        <f t="shared" si="6"/>
        <v>5.0418946756480447E-2</v>
      </c>
      <c r="K17" s="19">
        <f t="shared" si="9"/>
        <v>32253.388999999974</v>
      </c>
      <c r="L17" s="140">
        <f t="shared" si="9"/>
        <v>34457.45299999998</v>
      </c>
      <c r="M17" s="247">
        <f>K17/K15</f>
        <v>4.6332288192487261E-2</v>
      </c>
      <c r="N17" s="215">
        <f>L17/L15</f>
        <v>4.9499763250530154E-2</v>
      </c>
      <c r="O17" s="182">
        <f t="shared" si="1"/>
        <v>6.8335888672040254E-2</v>
      </c>
      <c r="Q17" s="189">
        <f t="shared" si="2"/>
        <v>1.3678371351534691</v>
      </c>
      <c r="R17" s="190">
        <f t="shared" si="3"/>
        <v>1.3911682627727542</v>
      </c>
      <c r="S17" s="182">
        <f t="shared" si="4"/>
        <v>1.7056948535519485E-2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441552.91000000003</v>
      </c>
      <c r="F18" s="142">
        <f>F10+F14</f>
        <v>477351.70999999985</v>
      </c>
      <c r="G18" s="249">
        <f>E18/E15</f>
        <v>0.17536424358989691</v>
      </c>
      <c r="H18" s="221">
        <f>F18/F15</f>
        <v>0.18405056910364226</v>
      </c>
      <c r="I18" s="208">
        <f t="shared" si="6"/>
        <v>8.1074768593416835E-2</v>
      </c>
      <c r="K18" s="21">
        <f t="shared" si="9"/>
        <v>33853.798999999992</v>
      </c>
      <c r="L18" s="142">
        <f t="shared" si="9"/>
        <v>37307.993000000017</v>
      </c>
      <c r="M18" s="249">
        <f>K18/K15</f>
        <v>4.8631291790098029E-2</v>
      </c>
      <c r="N18" s="221">
        <f>L18/L15</f>
        <v>5.3594698971291876E-2</v>
      </c>
      <c r="O18" s="208">
        <f t="shared" si="1"/>
        <v>0.10203268472173613</v>
      </c>
      <c r="Q18" s="193">
        <f t="shared" si="2"/>
        <v>0.76669858205667785</v>
      </c>
      <c r="R18" s="194">
        <f t="shared" si="3"/>
        <v>0.78156194307966398</v>
      </c>
      <c r="S18" s="186">
        <f t="shared" si="4"/>
        <v>1.9386185615623538E-2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161</v>
      </c>
      <c r="B1" s="4"/>
    </row>
    <row r="3" spans="1:19" ht="15.75" thickBot="1" x14ac:dyDescent="0.3"/>
    <row r="4" spans="1:19" x14ac:dyDescent="0.25">
      <c r="A4" s="350" t="s">
        <v>16</v>
      </c>
      <c r="B4" s="333"/>
      <c r="C4" s="333"/>
      <c r="D4" s="333"/>
      <c r="E4" s="369" t="s">
        <v>1</v>
      </c>
      <c r="F4" s="367"/>
      <c r="G4" s="362" t="s">
        <v>104</v>
      </c>
      <c r="H4" s="362"/>
      <c r="I4" s="130" t="s">
        <v>0</v>
      </c>
      <c r="K4" s="363" t="s">
        <v>19</v>
      </c>
      <c r="L4" s="362"/>
      <c r="M4" s="372" t="s">
        <v>13</v>
      </c>
      <c r="N4" s="373"/>
      <c r="O4" s="130" t="s">
        <v>0</v>
      </c>
      <c r="Q4" s="361" t="s">
        <v>22</v>
      </c>
      <c r="R4" s="362"/>
      <c r="S4" s="130" t="s">
        <v>0</v>
      </c>
    </row>
    <row r="5" spans="1:19" x14ac:dyDescent="0.25">
      <c r="A5" s="368"/>
      <c r="B5" s="334"/>
      <c r="C5" s="334"/>
      <c r="D5" s="334"/>
      <c r="E5" s="370" t="s">
        <v>66</v>
      </c>
      <c r="F5" s="360"/>
      <c r="G5" s="364" t="str">
        <f>E5</f>
        <v>set</v>
      </c>
      <c r="H5" s="364"/>
      <c r="I5" s="131" t="s">
        <v>150</v>
      </c>
      <c r="K5" s="359" t="str">
        <f>E5</f>
        <v>set</v>
      </c>
      <c r="L5" s="364"/>
      <c r="M5" s="365" t="str">
        <f>E5</f>
        <v>set</v>
      </c>
      <c r="N5" s="366"/>
      <c r="O5" s="131" t="str">
        <f>I5</f>
        <v>2025 /2024</v>
      </c>
      <c r="Q5" s="359" t="str">
        <f>E5</f>
        <v>set</v>
      </c>
      <c r="R5" s="360"/>
      <c r="S5" s="131" t="str">
        <f>O5</f>
        <v>2025 /2024</v>
      </c>
    </row>
    <row r="6" spans="1:19" ht="19.5" customHeight="1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108156.83999999997</v>
      </c>
      <c r="F7" s="145">
        <v>126584.25999999998</v>
      </c>
      <c r="G7" s="243">
        <f>E7/E15</f>
        <v>0.42614931091108849</v>
      </c>
      <c r="H7" s="244">
        <f>F7/F15</f>
        <v>0.42590117393093452</v>
      </c>
      <c r="I7" s="164">
        <f t="shared" ref="I7:I18" si="0">(F7-E7)/E7</f>
        <v>0.17037683423443231</v>
      </c>
      <c r="J7" s="1"/>
      <c r="K7" s="17">
        <v>33978.916999999965</v>
      </c>
      <c r="L7" s="145">
        <v>36406.881000000001</v>
      </c>
      <c r="M7" s="243">
        <f>K7/K15</f>
        <v>0.42600205603319152</v>
      </c>
      <c r="N7" s="244">
        <f>L7/L15</f>
        <v>0.41823146135342898</v>
      </c>
      <c r="O7" s="164">
        <f t="shared" ref="O7:O18" si="1">(L7-K7)/K7</f>
        <v>7.1455014296071845E-2</v>
      </c>
      <c r="P7" s="1"/>
      <c r="Q7" s="187">
        <f t="shared" ref="Q7:R18" si="2">(K7/E7)*10</f>
        <v>3.1416336682913419</v>
      </c>
      <c r="R7" s="188">
        <f t="shared" si="2"/>
        <v>2.876098576552883</v>
      </c>
      <c r="S7" s="55">
        <f>(R7-Q7)/Q7</f>
        <v>-8.45213413704205E-2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84959.229999999967</v>
      </c>
      <c r="F8" s="181">
        <v>89220.309999999969</v>
      </c>
      <c r="G8" s="245">
        <f>E8/E7</f>
        <v>0.78551878919539431</v>
      </c>
      <c r="H8" s="246">
        <f>F8/F7</f>
        <v>0.70482941560032808</v>
      </c>
      <c r="I8" s="206">
        <f t="shared" si="0"/>
        <v>5.01544093561112E-2</v>
      </c>
      <c r="K8" s="180">
        <v>31052.440999999963</v>
      </c>
      <c r="L8" s="181">
        <v>32861.594000000005</v>
      </c>
      <c r="M8" s="250">
        <f>K8/K7</f>
        <v>0.91387377060899244</v>
      </c>
      <c r="N8" s="246">
        <f>L8/L7</f>
        <v>0.90262041398163173</v>
      </c>
      <c r="O8" s="207">
        <f t="shared" si="1"/>
        <v>5.8261216887910493E-2</v>
      </c>
      <c r="Q8" s="189">
        <f t="shared" si="2"/>
        <v>3.6549814540456609</v>
      </c>
      <c r="R8" s="190">
        <f t="shared" si="2"/>
        <v>3.6831965726189493</v>
      </c>
      <c r="S8" s="182">
        <f t="shared" ref="S8:S18" si="3">(R8-Q8)/Q8</f>
        <v>7.7196338553393697E-3</v>
      </c>
    </row>
    <row r="9" spans="1:19" ht="24" customHeight="1" x14ac:dyDescent="0.25">
      <c r="A9" s="8"/>
      <c r="B9" t="s">
        <v>37</v>
      </c>
      <c r="E9" s="19">
        <v>11606.169999999996</v>
      </c>
      <c r="F9" s="140">
        <v>12558.900000000005</v>
      </c>
      <c r="G9" s="247">
        <f>E9/E7</f>
        <v>0.10730870095686967</v>
      </c>
      <c r="H9" s="215">
        <f>F9/F7</f>
        <v>9.9213756907849421E-2</v>
      </c>
      <c r="I9" s="182">
        <f t="shared" si="0"/>
        <v>8.2088234103068369E-2</v>
      </c>
      <c r="K9" s="19">
        <v>1764.796</v>
      </c>
      <c r="L9" s="140">
        <v>1840.5049999999992</v>
      </c>
      <c r="M9" s="247">
        <f>K9/K7</f>
        <v>5.1937970830559489E-2</v>
      </c>
      <c r="N9" s="215">
        <f>L9/L7</f>
        <v>5.0553767569377864E-2</v>
      </c>
      <c r="O9" s="182">
        <f t="shared" si="1"/>
        <v>4.2899575928322109E-2</v>
      </c>
      <c r="Q9" s="189">
        <f t="shared" si="2"/>
        <v>1.5205670776836808</v>
      </c>
      <c r="R9" s="190">
        <f t="shared" si="2"/>
        <v>1.4654985707346968</v>
      </c>
      <c r="S9" s="182">
        <f t="shared" si="3"/>
        <v>-3.6215769601477432E-2</v>
      </c>
    </row>
    <row r="10" spans="1:19" ht="24" customHeight="1" thickBot="1" x14ac:dyDescent="0.3">
      <c r="A10" s="8"/>
      <c r="B10" t="s">
        <v>36</v>
      </c>
      <c r="E10" s="19">
        <v>11591.44</v>
      </c>
      <c r="F10" s="140">
        <v>24805.049999999996</v>
      </c>
      <c r="G10" s="247">
        <f>E10/E7</f>
        <v>0.10717250984773598</v>
      </c>
      <c r="H10" s="215">
        <f>F10/F7</f>
        <v>0.19595682749182244</v>
      </c>
      <c r="I10" s="186">
        <f t="shared" si="0"/>
        <v>1.1399455115153936</v>
      </c>
      <c r="K10" s="19">
        <v>1161.6799999999996</v>
      </c>
      <c r="L10" s="140">
        <v>1704.7819999999999</v>
      </c>
      <c r="M10" s="247">
        <f>K10/K7</f>
        <v>3.4188258560447965E-2</v>
      </c>
      <c r="N10" s="215">
        <f>L10/L7</f>
        <v>4.6825818448990447E-2</v>
      </c>
      <c r="O10" s="209">
        <f t="shared" si="1"/>
        <v>0.46751428964947361</v>
      </c>
      <c r="Q10" s="189">
        <f t="shared" si="2"/>
        <v>1.0021878213578292</v>
      </c>
      <c r="R10" s="190">
        <f t="shared" si="2"/>
        <v>0.68727214821175542</v>
      </c>
      <c r="S10" s="182">
        <f t="shared" si="3"/>
        <v>-0.31422819798329377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145643.50000000003</v>
      </c>
      <c r="F11" s="145">
        <v>170630.83999999982</v>
      </c>
      <c r="G11" s="243">
        <f>E11/E15</f>
        <v>0.57385068908891146</v>
      </c>
      <c r="H11" s="244">
        <f>F11/F15</f>
        <v>0.5740988260690657</v>
      </c>
      <c r="I11" s="164">
        <f t="shared" si="0"/>
        <v>0.17156508872692422</v>
      </c>
      <c r="J11" s="1"/>
      <c r="K11" s="17">
        <v>45783.414000000019</v>
      </c>
      <c r="L11" s="145">
        <v>50642.71800000003</v>
      </c>
      <c r="M11" s="243">
        <f>K11/K15</f>
        <v>0.57399794396680837</v>
      </c>
      <c r="N11" s="244">
        <f>L11/L15</f>
        <v>0.58176853864657108</v>
      </c>
      <c r="O11" s="164">
        <f t="shared" si="1"/>
        <v>0.10613677695595197</v>
      </c>
      <c r="Q11" s="191">
        <f t="shared" si="2"/>
        <v>3.1435260756573418</v>
      </c>
      <c r="R11" s="192">
        <f t="shared" si="2"/>
        <v>2.9679697995977801</v>
      </c>
      <c r="S11" s="57">
        <f t="shared" si="3"/>
        <v>-5.5846928523680589E-2</v>
      </c>
    </row>
    <row r="12" spans="1:19" s="3" customFormat="1" ht="24" customHeight="1" x14ac:dyDescent="0.25">
      <c r="A12" s="46"/>
      <c r="B12" s="3" t="s">
        <v>33</v>
      </c>
      <c r="E12" s="31">
        <v>114898.32000000004</v>
      </c>
      <c r="F12" s="141">
        <v>128107.80999999981</v>
      </c>
      <c r="G12" s="247">
        <f>E12/E11</f>
        <v>0.78890111814121477</v>
      </c>
      <c r="H12" s="215">
        <f>F12/F11</f>
        <v>0.75078930631766183</v>
      </c>
      <c r="I12" s="206">
        <f t="shared" si="0"/>
        <v>0.11496678106346349</v>
      </c>
      <c r="K12" s="31">
        <v>42744.163000000022</v>
      </c>
      <c r="L12" s="141">
        <v>46361.882000000027</v>
      </c>
      <c r="M12" s="247">
        <f>K12/K11</f>
        <v>0.93361676785396575</v>
      </c>
      <c r="N12" s="215">
        <f>L12/L11</f>
        <v>0.91546986083961768</v>
      </c>
      <c r="O12" s="206">
        <f t="shared" si="1"/>
        <v>8.4636561955839504E-2</v>
      </c>
      <c r="Q12" s="189">
        <f t="shared" si="2"/>
        <v>3.7201730190659017</v>
      </c>
      <c r="R12" s="190">
        <f t="shared" si="2"/>
        <v>3.6189738939413685</v>
      </c>
      <c r="S12" s="182">
        <f t="shared" si="3"/>
        <v>-2.7202800677787645E-2</v>
      </c>
    </row>
    <row r="13" spans="1:19" ht="24" customHeight="1" x14ac:dyDescent="0.25">
      <c r="A13" s="8"/>
      <c r="B13" s="3" t="s">
        <v>37</v>
      </c>
      <c r="D13" s="3"/>
      <c r="E13" s="19">
        <v>12923.689999999993</v>
      </c>
      <c r="F13" s="140">
        <v>14671.05</v>
      </c>
      <c r="G13" s="247">
        <f>E13/E11</f>
        <v>8.8735096313944606E-2</v>
      </c>
      <c r="H13" s="215">
        <f>F13/F11</f>
        <v>8.5981232935382693E-2</v>
      </c>
      <c r="I13" s="182">
        <f t="shared" si="0"/>
        <v>0.13520596671693663</v>
      </c>
      <c r="K13" s="19">
        <v>1613.9480000000003</v>
      </c>
      <c r="L13" s="140">
        <v>1860.394</v>
      </c>
      <c r="M13" s="247">
        <f>K13/K11</f>
        <v>3.5251805380874385E-2</v>
      </c>
      <c r="N13" s="215">
        <f>L13/L11</f>
        <v>3.6735666517740989E-2</v>
      </c>
      <c r="O13" s="182">
        <f t="shared" si="1"/>
        <v>0.15269760859705495</v>
      </c>
      <c r="Q13" s="189">
        <f t="shared" si="2"/>
        <v>1.2488290882867052</v>
      </c>
      <c r="R13" s="190">
        <f t="shared" si="2"/>
        <v>1.2680714740935382</v>
      </c>
      <c r="S13" s="182">
        <f t="shared" si="3"/>
        <v>1.5408342092056758E-2</v>
      </c>
    </row>
    <row r="14" spans="1:19" ht="24" customHeight="1" thickBot="1" x14ac:dyDescent="0.3">
      <c r="A14" s="8"/>
      <c r="B14" t="s">
        <v>36</v>
      </c>
      <c r="E14" s="19">
        <v>17821.489999999998</v>
      </c>
      <c r="F14" s="140">
        <v>27851.980000000003</v>
      </c>
      <c r="G14" s="247">
        <f>E14/E11</f>
        <v>0.12236378554484062</v>
      </c>
      <c r="H14" s="215">
        <f>F14/F11</f>
        <v>0.16322946074695543</v>
      </c>
      <c r="I14" s="186">
        <f t="shared" si="0"/>
        <v>0.56283116619317497</v>
      </c>
      <c r="K14" s="19">
        <v>1425.3030000000003</v>
      </c>
      <c r="L14" s="140">
        <v>2420.4420000000009</v>
      </c>
      <c r="M14" s="247">
        <f>K14/K11</f>
        <v>3.113142676515997E-2</v>
      </c>
      <c r="N14" s="215">
        <f>L14/L11</f>
        <v>4.7794472642641327E-2</v>
      </c>
      <c r="O14" s="209">
        <f t="shared" si="1"/>
        <v>0.69819469965333714</v>
      </c>
      <c r="Q14" s="189">
        <f t="shared" si="2"/>
        <v>0.79976646172682564</v>
      </c>
      <c r="R14" s="190">
        <f t="shared" si="2"/>
        <v>0.86903767703409251</v>
      </c>
      <c r="S14" s="182">
        <f t="shared" si="3"/>
        <v>8.661430382776876E-2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253800.34</v>
      </c>
      <c r="F15" s="145">
        <v>297215.09999999974</v>
      </c>
      <c r="G15" s="243">
        <f>G7+G11</f>
        <v>1</v>
      </c>
      <c r="H15" s="244">
        <f>H7+H11</f>
        <v>1.0000000000000002</v>
      </c>
      <c r="I15" s="164">
        <f t="shared" si="0"/>
        <v>0.17105871489376157</v>
      </c>
      <c r="J15" s="1"/>
      <c r="K15" s="17">
        <v>79762.330999999991</v>
      </c>
      <c r="L15" s="145">
        <v>87049.599000000031</v>
      </c>
      <c r="M15" s="243">
        <f>M7+M11</f>
        <v>0.99999999999999989</v>
      </c>
      <c r="N15" s="244">
        <f>N7+N11</f>
        <v>1</v>
      </c>
      <c r="O15" s="164">
        <f t="shared" si="1"/>
        <v>9.1362274755987766E-2</v>
      </c>
      <c r="Q15" s="191">
        <f t="shared" si="2"/>
        <v>3.1427196275623581</v>
      </c>
      <c r="R15" s="192">
        <f t="shared" si="2"/>
        <v>2.9288417378524882</v>
      </c>
      <c r="S15" s="57">
        <f t="shared" si="3"/>
        <v>-6.8055033555686179E-2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199857.55</v>
      </c>
      <c r="F16" s="181">
        <f t="shared" ref="F16:F17" si="4">F8+F12</f>
        <v>217328.11999999976</v>
      </c>
      <c r="G16" s="245">
        <f>E16/E15</f>
        <v>0.7874597409916787</v>
      </c>
      <c r="H16" s="246">
        <f>F16/F15</f>
        <v>0.73121493490741196</v>
      </c>
      <c r="I16" s="207">
        <f t="shared" si="0"/>
        <v>8.7415111413102861E-2</v>
      </c>
      <c r="J16" s="3"/>
      <c r="K16" s="180">
        <f t="shared" ref="K16:L18" si="5">K8+K12</f>
        <v>73796.603999999992</v>
      </c>
      <c r="L16" s="181">
        <f t="shared" si="5"/>
        <v>79223.476000000024</v>
      </c>
      <c r="M16" s="250">
        <f>K16/K15</f>
        <v>0.92520621043534945</v>
      </c>
      <c r="N16" s="246">
        <f>L16/L15</f>
        <v>0.91009581790261884</v>
      </c>
      <c r="O16" s="207">
        <f t="shared" si="1"/>
        <v>7.3538234903059121E-2</v>
      </c>
      <c r="P16" s="3"/>
      <c r="Q16" s="189">
        <f t="shared" si="2"/>
        <v>3.6924601547452167</v>
      </c>
      <c r="R16" s="190">
        <f t="shared" si="2"/>
        <v>3.645339406607857</v>
      </c>
      <c r="S16" s="182">
        <f t="shared" si="3"/>
        <v>-1.2761342346999827E-2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24529.85999999999</v>
      </c>
      <c r="F17" s="140">
        <f t="shared" si="4"/>
        <v>27229.950000000004</v>
      </c>
      <c r="G17" s="248">
        <f>E17/E15</f>
        <v>9.6650225133662115E-2</v>
      </c>
      <c r="H17" s="215">
        <f>F17/F15</f>
        <v>9.161698042932552E-2</v>
      </c>
      <c r="I17" s="182">
        <f t="shared" si="0"/>
        <v>0.11007360009392698</v>
      </c>
      <c r="K17" s="19">
        <f t="shared" si="5"/>
        <v>3378.7440000000006</v>
      </c>
      <c r="L17" s="140">
        <f t="shared" si="5"/>
        <v>3700.8989999999994</v>
      </c>
      <c r="M17" s="247">
        <f>K17/K15</f>
        <v>4.2360146169750243E-2</v>
      </c>
      <c r="N17" s="215">
        <f>L17/L15</f>
        <v>4.2514831113696437E-2</v>
      </c>
      <c r="O17" s="182">
        <f t="shared" si="1"/>
        <v>9.5347561105546555E-2</v>
      </c>
      <c r="Q17" s="189">
        <f t="shared" si="2"/>
        <v>1.3774004417473242</v>
      </c>
      <c r="R17" s="190">
        <f t="shared" si="2"/>
        <v>1.3591280924129492</v>
      </c>
      <c r="S17" s="182">
        <f t="shared" si="3"/>
        <v>-1.3265822182542178E-2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29412.93</v>
      </c>
      <c r="F18" s="142">
        <f>F10+F14</f>
        <v>52657.03</v>
      </c>
      <c r="G18" s="249">
        <f>E18/E15</f>
        <v>0.11589003387465911</v>
      </c>
      <c r="H18" s="221">
        <f>F18/F15</f>
        <v>0.17716808466326256</v>
      </c>
      <c r="I18" s="208">
        <f t="shared" si="0"/>
        <v>0.79026808957829087</v>
      </c>
      <c r="K18" s="21">
        <f t="shared" si="5"/>
        <v>2586.9830000000002</v>
      </c>
      <c r="L18" s="142">
        <f t="shared" si="5"/>
        <v>4125.2240000000011</v>
      </c>
      <c r="M18" s="249">
        <f>K18/K15</f>
        <v>3.2433643394900291E-2</v>
      </c>
      <c r="N18" s="221">
        <f>L18/L15</f>
        <v>4.7389350983684596E-2</v>
      </c>
      <c r="O18" s="208">
        <f t="shared" si="1"/>
        <v>0.59460808207862237</v>
      </c>
      <c r="Q18" s="193">
        <f t="shared" si="2"/>
        <v>0.87953937265005566</v>
      </c>
      <c r="R18" s="194">
        <f t="shared" si="2"/>
        <v>0.78341372462518322</v>
      </c>
      <c r="S18" s="186">
        <f t="shared" si="3"/>
        <v>-0.10929089818372256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2025-11-13T16:20:18Z</dcterms:modified>
</cp:coreProperties>
</file>